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очная информация" sheetId="1" r:id="rId1"/>
    <sheet name="Расчет показателей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<sst xmlns="http://schemas.openxmlformats.org/spreadsheetml/2006/main" count="1045" uniqueCount="159">
  <si>
    <t>I - Расчет показателя надежности</t>
  </si>
  <si>
    <t>Показатель</t>
  </si>
  <si>
    <t>Ед.изм.</t>
  </si>
  <si>
    <t>Значение</t>
  </si>
  <si>
    <t>плановое</t>
  </si>
  <si>
    <t>фактическое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</si>
  <si>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</si>
  <si>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</si>
  <si>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</si>
  <si>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шт</t>
  </si>
  <si>
    <t>Показатель надежности услуг</t>
  </si>
  <si>
    <t>-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</si>
  <si>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</si>
  <si>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</si>
  <si>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</si>
  <si>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</si>
  <si>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Показатель качества услуг ФСК</t>
  </si>
  <si>
    <t>III - Расчет показателя качества для ТСО</t>
  </si>
  <si>
    <t>Отклонение факта от плана</t>
  </si>
  <si>
    <t>Зависимость</t>
  </si>
  <si>
    <t>Оценка при планировании</t>
  </si>
  <si>
    <t>Оценка по факту</t>
  </si>
  <si>
    <t>СПРАВОЧНО</t>
  </si>
  <si>
    <t>min</t>
  </si>
  <si>
    <t>выставляется при</t>
  </si>
  <si>
    <t>med</t>
  </si>
  <si>
    <t>max</t>
  </si>
  <si>
    <t>Индикатор информативности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</si>
  <si>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</si>
  <si>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r>
  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</t>
    </r>
    <r>
      <rPr>
        <b/>
        <sz val="12"/>
        <rFont val="Verdana"/>
        <family val="2"/>
      </rPr>
      <t>*</t>
    </r>
  </si>
  <si>
    <t>%</t>
  </si>
  <si>
    <t>прямая</t>
  </si>
  <si>
    <t>80%&lt;гр.4&lt;120%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</si>
  <si>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</si>
  <si>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</si>
  <si>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б) наличие положения о деятельности структурного подразделения по работе с заявителями и потребителями услуг</t>
  </si>
  <si>
    <t>шт (1/0)</t>
  </si>
  <si>
    <r>
      <t>в) должностные инструкции сотрудников, обслуживающих заявителей и потребителей услуг</t>
    </r>
    <r>
      <rPr>
        <b/>
        <sz val="12"/>
        <rFont val="Verdana"/>
        <family val="2"/>
      </rPr>
      <t>*</t>
    </r>
  </si>
  <si>
    <r>
      <t>г) утвержденные территориальной сетевой организацией в установленном порядке формы отчетности о работе с заявителями и потребителями услуг</t>
    </r>
    <r>
      <rPr>
        <b/>
        <sz val="12"/>
        <rFont val="Verdana"/>
        <family val="2"/>
      </rPr>
      <t>*</t>
    </r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</si>
  <si>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</si>
  <si>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</si>
  <si>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(1/0)</t>
  </si>
  <si>
    <r>
      <t>2.2. Наличие информационно-справочной системы для автоматизации обработки обращений потребителей услуг, поступивших по телефону</t>
    </r>
    <r>
      <rPr>
        <b/>
        <sz val="12"/>
        <rFont val="Verdana"/>
        <family val="2"/>
      </rPr>
      <t>*</t>
    </r>
  </si>
  <si>
    <r>
      <t>2.3. Наличие системы автоинформирования потребителей услуг по телефону, предназначенной для доведения до них типовой информации</t>
    </r>
    <r>
      <rPr>
        <b/>
        <sz val="12"/>
        <rFont val="Verdana"/>
        <family val="2"/>
      </rPr>
      <t>*</t>
    </r>
  </si>
  <si>
    <r>
  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  </r>
    <r>
      <rPr>
        <b/>
        <sz val="12"/>
        <rFont val="Verdana"/>
        <family val="2"/>
      </rPr>
      <t>*</t>
    </r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</si>
  <si>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</si>
  <si>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</si>
  <si>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</si>
  <si>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</si>
  <si>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</si>
  <si>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</si>
  <si>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</si>
  <si>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</si>
  <si>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Индикатор исполнительности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</si>
  <si>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</t>
  </si>
  <si>
    <t xml:space="preserve">1.1. Среднее время на подготовку и направление проекта договора на осуществление технологического присоединения заявителю </t>
  </si>
  <si>
    <t>дней</t>
  </si>
  <si>
    <r>
      <t xml:space="preserve"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 </t>
    </r>
    <r>
      <rPr>
        <b/>
        <sz val="10"/>
        <rFont val="Verdana"/>
        <family val="2"/>
      </rPr>
      <t>******</t>
    </r>
  </si>
  <si>
    <t>2. Соблюдение сроков по процедурам взаимодействия с потребителями услуг (заявителями)</t>
  </si>
  <si>
    <r>
  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  </r>
    <r>
      <rPr>
        <b/>
        <sz val="12"/>
        <rFont val="Verdana"/>
        <family val="2"/>
      </rPr>
      <t>**</t>
    </r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</si>
  <si>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</si>
  <si>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r>
      <t>а) для физических лиц, включая индивидуальных предпринимателей, и юридических лиц - субъектов малого и среднего предпринимательства, дней</t>
    </r>
    <r>
      <rPr>
        <b/>
        <sz val="12"/>
        <rFont val="Verdana"/>
        <family val="2"/>
      </rPr>
      <t>***</t>
    </r>
  </si>
  <si>
    <r>
      <t>б) для остальных потребителей услуг, дней</t>
    </r>
    <r>
      <rPr>
        <b/>
        <sz val="12"/>
        <rFont val="Verdana"/>
        <family val="2"/>
      </rPr>
      <t>***</t>
    </r>
  </si>
  <si>
    <r>
  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  </r>
    <r>
      <rPr>
        <b/>
        <sz val="12"/>
        <rFont val="Verdana"/>
        <family val="2"/>
      </rPr>
      <t>**</t>
    </r>
  </si>
  <si>
    <t>3. Отсутствие (наличие) нарушений требований антимонопольного законодательства Российской Федерации, по критерию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</si>
  <si>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</si>
  <si>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</si>
  <si>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</si>
  <si>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</si>
  <si>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</si>
  <si>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</si>
  <si>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</si>
  <si>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</si>
  <si>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</si>
  <si>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 *</t>
  </si>
  <si>
    <t>8. Итого по индикатору исполнительности</t>
  </si>
  <si>
    <t>Индикатор результативности обратной связи</t>
  </si>
  <si>
    <r>
  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  </r>
    <r>
      <rPr>
        <b/>
        <sz val="12"/>
        <rFont val="Verdana"/>
        <family val="2"/>
      </rPr>
      <t>*</t>
    </r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</si>
  <si>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</si>
  <si>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</si>
  <si>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</si>
  <si>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</si>
  <si>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</si>
  <si>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</si>
  <si>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</si>
  <si>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</si>
  <si>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</si>
  <si>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</si>
  <si>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r>
      <t>а) письменных опросов, шт. на 1000 потребителей услуг</t>
    </r>
    <r>
      <rPr>
        <b/>
        <sz val="12"/>
        <rFont val="Verdana"/>
        <family val="2"/>
      </rPr>
      <t>*</t>
    </r>
  </si>
  <si>
    <t>шт/ 1000 потр</t>
  </si>
  <si>
    <r>
      <t>б) электронной связи через сеть Интернет, шт. на 1000 потребителей услуг</t>
    </r>
    <r>
      <rPr>
        <b/>
        <sz val="12"/>
        <rFont val="Verdana"/>
        <family val="2"/>
      </rPr>
      <t>*</t>
    </r>
  </si>
  <si>
    <r>
      <t>в)* системы автоинформирования, шт. на 1000 потребителей услуг</t>
    </r>
    <r>
      <rPr>
        <b/>
        <sz val="12"/>
        <rFont val="Verdana"/>
        <family val="2"/>
      </rPr>
      <t>*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</si>
  <si>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</si>
  <si>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</si>
  <si>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</si>
  <si>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</si>
  <si>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</si>
  <si>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6. Итого по индикатору результативность обратной связи</t>
  </si>
  <si>
    <t>Показатель качества ТСО</t>
  </si>
  <si>
    <t>IV - СВОД ПО ПОКАЗАТЕЛЯМ НАДЕЖНОСТИ И КАЧЕСТВА И РАСЧЕТ ОБОБЩЕННОГО ПОКАЗАТЕЛЯ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</si>
  <si>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</si>
  <si>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</si>
  <si>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</si>
  <si>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представлении отчетных данных и их достоверности</t>
  </si>
  <si>
    <t>Определение коэффициентов надежности и качества</t>
  </si>
  <si>
    <t>+</t>
  </si>
  <si>
    <t>Показатель качества услуг ТСО</t>
  </si>
  <si>
    <t>Значения обобщенного показателя надежности и качества</t>
  </si>
  <si>
    <t>ФСК</t>
  </si>
  <si>
    <t>ТСО</t>
  </si>
  <si>
    <t>Коэффициенты допустимого отклонения показателей надежности и качества</t>
  </si>
  <si>
    <t>Организация/период</t>
  </si>
  <si>
    <t>К показателю надежности</t>
  </si>
  <si>
    <t>К показателю качества</t>
  </si>
  <si>
    <t>Первые три года первого периода регулирования (2012-2013)</t>
  </si>
  <si>
    <t>Последующие годы первого периода регулирования (2014-2015)</t>
  </si>
  <si>
    <t>Последующие годы</t>
  </si>
  <si>
    <t xml:space="preserve">Поэтапное (1% в год) от 20% до 15% </t>
  </si>
  <si>
    <t>ТСО - пилоты 1-2-й очереди (переход на долгосрочное регулирование с 2010 года и ранее)</t>
  </si>
  <si>
    <t>Первые три года первого периода регулирования</t>
  </si>
  <si>
    <t>Прочие ТСО</t>
  </si>
  <si>
    <t>Последующие годы первого периода регулирования</t>
  </si>
  <si>
    <t xml:space="preserve">Поэтапное (1% в год) от 30% до 25% </t>
  </si>
  <si>
    <t>Коэффициенты значимости коэффициентов надежности и качества</t>
  </si>
  <si>
    <t>Организация</t>
  </si>
  <si>
    <t>Коэффициент надежности</t>
  </si>
  <si>
    <t>Коэффициент качества</t>
  </si>
  <si>
    <t>V - Расчет корректировки НВВ по показателям надежности и качества</t>
  </si>
  <si>
    <t>Коэффициент корректировки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</si>
  <si>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</si>
  <si>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</si>
  <si>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Максимальный процент корректрировки на текущий год 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</si>
  <si>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</si>
  <si>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</si>
  <si>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</si>
  <si>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</si>
  <si>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недостоверных данных или данных для расчета какого-либо показателя, индикатор выполнения по показателю (Кнад и/или Ккач)  признается равным -1</t>
  </si>
  <si>
    <t>Примечание:</t>
  </si>
  <si>
    <t>*** согласно действующего законодательства приборы учета устанавливаются потребителем самостоятельно, либо с привлечением уполномоченных организаций</t>
  </si>
  <si>
    <t>на 2014 год</t>
  </si>
  <si>
    <t xml:space="preserve">на 2016 год </t>
  </si>
  <si>
    <t>на 2015 год</t>
  </si>
  <si>
    <t>Архангельская область г. Архангельск ООО "Архсвет"</t>
  </si>
  <si>
    <t>** ООО "Архсвет" является исполнителем услуг, проекты договоров направляются  сбытовой организации в интересах ее потребителей</t>
  </si>
  <si>
    <t>* ООО "Архсвет"не имеет специализированных структурных подразделений по работе с заявителями и потребителями услуг, но имеет сайт для этих целей www.arhsvet.ru</t>
  </si>
  <si>
    <t>Архангельская область, г. Архангельск, ООО "Архсвет"</t>
  </si>
  <si>
    <t>Справочная информация</t>
  </si>
  <si>
    <t>1.</t>
  </si>
  <si>
    <t>Основные нормативные правовые акты по порядку расчета показателей надежности и качества оказываемых услуг:</t>
  </si>
  <si>
    <t>постановление Правительства РФ от 31.12.2009 №1220 "Об определении применяемых при установлении долгосрочных тарифов показателей надежности и качества поставляемых товаров и оказываемых услуг";</t>
  </si>
  <si>
    <t>приказ Министерства энергетики РФ от 29.06.2010 №296 "Об утверждении методических указаний по расчету уровня надежности и качества…";</t>
  </si>
  <si>
    <t>приказ ФСТ от 26.10.2010 №254-э/1 "Об утверждении методических указаний по расчету и применению понижающих (повышающих) коэффициентов…".</t>
  </si>
  <si>
    <t>2.</t>
  </si>
  <si>
    <t>Приведенные формы утверждены приказом Министерства энергетики РФ от 29.06.2010 №296 "Об утверждении методических указаний по расчету уровня надежности и качества…". Порядок заполнения указанных форм описан в данном приказе.</t>
  </si>
  <si>
    <t>3.</t>
  </si>
  <si>
    <t xml:space="preserve">Базовым годом для расчета являются фактические показатели за 2014 год, на основе которых организацией осуществляется расчет плановых показателей на 2015, 2016, 2017 и 2018 годы. </t>
  </si>
  <si>
    <t>1.1.</t>
  </si>
  <si>
    <t>1.2.</t>
  </si>
  <si>
    <t>1.3.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</si>
</sst>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4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3" fontId="5" fillId="34" borderId="12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center"/>
    </xf>
    <xf numFmtId="164" fontId="2" fillId="33" borderId="10" xfId="55" applyNumberFormat="1" applyFont="1" applyFill="1" applyBorder="1" applyAlignment="1" applyProtection="1">
      <alignment horizontal="center" vertical="center"/>
      <protection/>
    </xf>
    <xf numFmtId="9" fontId="2" fillId="35" borderId="10" xfId="55" applyFont="1" applyFill="1" applyBorder="1" applyAlignment="1" applyProtection="1">
      <alignment horizontal="center" vertical="center"/>
      <protection/>
    </xf>
    <xf numFmtId="3" fontId="2" fillId="36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9" fontId="2" fillId="0" borderId="10" xfId="55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 vertical="center"/>
    </xf>
    <xf numFmtId="9" fontId="4" fillId="35" borderId="10" xfId="55" applyFont="1" applyFill="1" applyBorder="1" applyAlignment="1" applyProtection="1">
      <alignment horizontal="center" vertical="center"/>
      <protection/>
    </xf>
    <xf numFmtId="3" fontId="4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center"/>
    </xf>
    <xf numFmtId="9" fontId="4" fillId="0" borderId="10" xfId="55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9" fontId="2" fillId="33" borderId="10" xfId="55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9" fontId="7" fillId="35" borderId="10" xfId="55" applyFont="1" applyFill="1" applyBorder="1" applyAlignment="1" applyProtection="1">
      <alignment horizontal="center" vertical="center"/>
      <protection/>
    </xf>
    <xf numFmtId="3" fontId="2" fillId="35" borderId="10" xfId="55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9" fontId="2" fillId="34" borderId="10" xfId="55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9" fontId="2" fillId="0" borderId="10" xfId="55" applyFont="1" applyFill="1" applyBorder="1" applyAlignment="1" applyProtection="1">
      <alignment horizontal="center" vertical="center" wrapText="1"/>
      <protection/>
    </xf>
    <xf numFmtId="4" fontId="2" fillId="0" borderId="10" xfId="55" applyNumberFormat="1" applyFont="1" applyFill="1" applyBorder="1" applyAlignment="1" applyProtection="1">
      <alignment horizontal="center" vertical="center"/>
      <protection/>
    </xf>
    <xf numFmtId="10" fontId="2" fillId="3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10" fontId="2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1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0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9" fontId="2" fillId="0" borderId="10" xfId="55" applyFont="1" applyFill="1" applyBorder="1" applyAlignment="1" applyProtection="1">
      <alignment horizontal="center" vertical="center"/>
      <protection/>
    </xf>
    <xf numFmtId="9" fontId="2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3" max="3" width="67.125" style="0" customWidth="1"/>
  </cols>
  <sheetData>
    <row r="1" spans="2:3" ht="15.75">
      <c r="B1" s="70"/>
      <c r="C1" s="71" t="s">
        <v>146</v>
      </c>
    </row>
    <row r="2" spans="2:3" ht="31.5">
      <c r="B2" s="72" t="s">
        <v>147</v>
      </c>
      <c r="C2" s="73" t="s">
        <v>148</v>
      </c>
    </row>
    <row r="3" spans="2:3" ht="63">
      <c r="B3" s="72" t="s">
        <v>156</v>
      </c>
      <c r="C3" s="73" t="s">
        <v>149</v>
      </c>
    </row>
    <row r="4" spans="2:3" ht="47.25">
      <c r="B4" s="72" t="s">
        <v>157</v>
      </c>
      <c r="C4" s="74" t="s">
        <v>150</v>
      </c>
    </row>
    <row r="5" spans="2:3" ht="47.25">
      <c r="B5" s="72" t="s">
        <v>158</v>
      </c>
      <c r="C5" s="74" t="s">
        <v>151</v>
      </c>
    </row>
    <row r="6" spans="2:3" ht="78.75">
      <c r="B6" s="72" t="s">
        <v>152</v>
      </c>
      <c r="C6" s="74" t="s">
        <v>153</v>
      </c>
    </row>
    <row r="7" spans="2:3" ht="47.25">
      <c r="B7" s="72" t="s">
        <v>154</v>
      </c>
      <c r="C7" s="74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zoomScale="75" zoomScaleNormal="75" zoomScalePageLayoutView="0" workbookViewId="0" topLeftCell="A1">
      <selection activeCell="F95" sqref="F95"/>
    </sheetView>
  </sheetViews>
  <sheetFormatPr defaultColWidth="9.00390625" defaultRowHeight="12.75" outlineLevelRow="1"/>
  <cols>
    <col min="1" max="1" width="101.00390625" style="1" customWidth="1"/>
    <col min="2" max="2" width="19.625" style="1" customWidth="1"/>
    <col min="3" max="3" width="18.125" style="1" customWidth="1"/>
    <col min="4" max="4" width="17.25390625" style="1" customWidth="1"/>
    <col min="5" max="5" width="18.00390625" style="1" customWidth="1"/>
    <col min="6" max="6" width="17.625" style="1" customWidth="1"/>
    <col min="7" max="7" width="16.875" style="1" customWidth="1"/>
    <col min="8" max="8" width="16.375" style="1" customWidth="1"/>
    <col min="9" max="9" width="13.125" style="1" customWidth="1"/>
    <col min="10" max="10" width="16.75390625" style="1" customWidth="1"/>
    <col min="11" max="11" width="13.375" style="1" customWidth="1"/>
    <col min="12" max="12" width="20.125" style="1" customWidth="1"/>
    <col min="13" max="13" width="13.25390625" style="1" customWidth="1"/>
    <col min="14" max="14" width="16.75390625" style="1" customWidth="1"/>
    <col min="15" max="16384" width="9.125" style="1" customWidth="1"/>
  </cols>
  <sheetData>
    <row r="1" ht="19.5">
      <c r="A1" s="2" t="s">
        <v>145</v>
      </c>
    </row>
    <row r="2" ht="19.5">
      <c r="A2" s="2"/>
    </row>
    <row r="3" ht="19.5">
      <c r="A3" s="2" t="s">
        <v>0</v>
      </c>
    </row>
    <row r="4" spans="1:4" ht="12.75" customHeight="1">
      <c r="A4" s="67" t="s">
        <v>1</v>
      </c>
      <c r="B4" s="67" t="s">
        <v>2</v>
      </c>
      <c r="C4" s="67" t="s">
        <v>3</v>
      </c>
      <c r="D4" s="67"/>
    </row>
    <row r="5" spans="1:4" ht="12.75">
      <c r="A5" s="67"/>
      <c r="B5" s="67"/>
      <c r="C5" s="3" t="s">
        <v>4</v>
      </c>
      <c r="D5" s="3" t="s">
        <v>5</v>
      </c>
    </row>
    <row r="6" spans="1:4" ht="12.75">
      <c r="A6" s="4">
        <v>1</v>
      </c>
      <c r="B6" s="4"/>
      <c r="C6" s="4">
        <v>2</v>
      </c>
      <c r="D6" s="4">
        <v>3</v>
      </c>
    </row>
    <row r="7" spans="1:5" ht="12.75">
      <c r="A7" s="5" t="s">
        <v>6</v>
      </c>
      <c r="B7" s="6" t="s">
        <v>7</v>
      </c>
      <c r="C7" s="7">
        <v>16</v>
      </c>
      <c r="D7" s="7">
        <v>6</v>
      </c>
      <c r="E7" s="8"/>
    </row>
    <row r="8" spans="1:4" ht="12.75">
      <c r="A8" s="10" t="s">
        <v>8</v>
      </c>
      <c r="B8" s="6" t="s">
        <v>9</v>
      </c>
      <c r="C8" s="7">
        <v>53</v>
      </c>
      <c r="D8" s="7">
        <f>C8</f>
        <v>53</v>
      </c>
    </row>
    <row r="9" spans="1:4" s="11" customFormat="1" ht="12.75">
      <c r="A9" s="12" t="s">
        <v>10</v>
      </c>
      <c r="B9" s="13" t="s">
        <v>11</v>
      </c>
      <c r="C9" s="14">
        <f>IF(C8=0,0,C7/C8)</f>
        <v>0.3018867924528302</v>
      </c>
      <c r="D9" s="14">
        <f>IF(D8=0,0,D7/D8)</f>
        <v>0.11320754716981132</v>
      </c>
    </row>
    <row r="10" ht="33" customHeight="1"/>
    <row r="11" ht="19.5">
      <c r="A11" s="2" t="s">
        <v>12</v>
      </c>
    </row>
    <row r="12" spans="1:4" ht="12.75" customHeight="1">
      <c r="A12" s="67" t="s">
        <v>1</v>
      </c>
      <c r="B12" s="67" t="s">
        <v>2</v>
      </c>
      <c r="C12" s="67" t="s">
        <v>3</v>
      </c>
      <c r="D12" s="67"/>
    </row>
    <row r="13" spans="1:4" ht="12.75">
      <c r="A13" s="67"/>
      <c r="B13" s="67"/>
      <c r="C13" s="3" t="s">
        <v>4</v>
      </c>
      <c r="D13" s="3" t="s">
        <v>5</v>
      </c>
    </row>
    <row r="14" spans="1:4" ht="12.75">
      <c r="A14" s="4">
        <v>1</v>
      </c>
      <c r="B14" s="4"/>
      <c r="C14" s="4">
        <v>2</v>
      </c>
      <c r="D14" s="4">
        <v>3</v>
      </c>
    </row>
    <row r="15" spans="1:4" ht="12.75">
      <c r="A15" s="5" t="s">
        <v>13</v>
      </c>
      <c r="B15" s="6" t="s">
        <v>9</v>
      </c>
      <c r="C15" s="7">
        <v>0</v>
      </c>
      <c r="D15" s="7">
        <v>0</v>
      </c>
    </row>
    <row r="16" spans="1:4" ht="12.75">
      <c r="A16" s="5" t="s">
        <v>14</v>
      </c>
      <c r="B16" s="6" t="s">
        <v>9</v>
      </c>
      <c r="C16" s="7">
        <v>0</v>
      </c>
      <c r="D16" s="7">
        <v>0</v>
      </c>
    </row>
    <row r="17" spans="1:4" ht="12.75">
      <c r="A17" s="10" t="s">
        <v>15</v>
      </c>
      <c r="B17" s="6" t="s">
        <v>9</v>
      </c>
      <c r="C17" s="7">
        <v>0</v>
      </c>
      <c r="D17" s="7">
        <v>0</v>
      </c>
    </row>
    <row r="18" spans="1:4" ht="12.75">
      <c r="A18" s="12" t="s">
        <v>16</v>
      </c>
      <c r="B18" s="13" t="s">
        <v>11</v>
      </c>
      <c r="C18" s="14">
        <f>C15/(MAX(1,C16-C17))</f>
        <v>0</v>
      </c>
      <c r="D18" s="14">
        <f>D15/(MAX(1,D16-D17))</f>
        <v>0</v>
      </c>
    </row>
    <row r="19" ht="28.5" customHeight="1"/>
    <row r="20" ht="19.5">
      <c r="A20" s="2" t="s">
        <v>17</v>
      </c>
    </row>
    <row r="21" spans="1:14" s="11" customFormat="1" ht="33" customHeight="1">
      <c r="A21" s="67" t="s">
        <v>1</v>
      </c>
      <c r="B21" s="67" t="s">
        <v>2</v>
      </c>
      <c r="C21" s="67" t="s">
        <v>3</v>
      </c>
      <c r="D21" s="67"/>
      <c r="E21" s="67" t="s">
        <v>18</v>
      </c>
      <c r="F21" s="67" t="s">
        <v>19</v>
      </c>
      <c r="G21" s="67" t="s">
        <v>20</v>
      </c>
      <c r="H21" s="67" t="s">
        <v>21</v>
      </c>
      <c r="I21" s="67" t="s">
        <v>22</v>
      </c>
      <c r="J21" s="67"/>
      <c r="K21" s="67"/>
      <c r="L21" s="67"/>
      <c r="M21" s="67"/>
      <c r="N21" s="67"/>
    </row>
    <row r="22" spans="1:14" s="11" customFormat="1" ht="25.5">
      <c r="A22" s="67"/>
      <c r="B22" s="67"/>
      <c r="C22" s="3" t="s">
        <v>4</v>
      </c>
      <c r="D22" s="3" t="s">
        <v>5</v>
      </c>
      <c r="E22" s="67"/>
      <c r="F22" s="67"/>
      <c r="G22" s="67"/>
      <c r="H22" s="67"/>
      <c r="I22" s="3" t="s">
        <v>23</v>
      </c>
      <c r="J22" s="3" t="s">
        <v>24</v>
      </c>
      <c r="K22" s="3" t="s">
        <v>25</v>
      </c>
      <c r="L22" s="3" t="s">
        <v>24</v>
      </c>
      <c r="M22" s="3" t="s">
        <v>26</v>
      </c>
      <c r="N22" s="3" t="s">
        <v>24</v>
      </c>
    </row>
    <row r="23" spans="1:14" ht="12.75">
      <c r="A23" s="4">
        <v>1</v>
      </c>
      <c r="B23" s="4"/>
      <c r="C23" s="4">
        <v>2</v>
      </c>
      <c r="D23" s="4">
        <v>3</v>
      </c>
      <c r="E23" s="4">
        <v>4</v>
      </c>
      <c r="F23" s="4">
        <v>5</v>
      </c>
      <c r="G23" s="4">
        <v>5</v>
      </c>
      <c r="H23" s="4">
        <v>6</v>
      </c>
      <c r="I23" s="68">
        <v>7</v>
      </c>
      <c r="J23" s="68"/>
      <c r="K23" s="68"/>
      <c r="L23" s="68"/>
      <c r="M23" s="68"/>
      <c r="N23" s="68"/>
    </row>
    <row r="24" spans="1:14" ht="15">
      <c r="A24" s="15" t="s">
        <v>27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s="11" customFormat="1" ht="25.5">
      <c r="A25" s="19" t="s">
        <v>28</v>
      </c>
      <c r="B25" s="20" t="s">
        <v>11</v>
      </c>
      <c r="C25" s="20" t="s">
        <v>11</v>
      </c>
      <c r="D25" s="20" t="s">
        <v>11</v>
      </c>
      <c r="E25" s="20" t="s">
        <v>11</v>
      </c>
      <c r="F25" s="20" t="s">
        <v>11</v>
      </c>
      <c r="G25" s="21">
        <f>AVERAGE(G26:G27)</f>
        <v>2</v>
      </c>
      <c r="H25" s="21">
        <f>AVERAGE(H26:H27)</f>
        <v>2.75</v>
      </c>
      <c r="I25" s="20" t="s">
        <v>11</v>
      </c>
      <c r="J25" s="20" t="s">
        <v>11</v>
      </c>
      <c r="K25" s="20" t="s">
        <v>11</v>
      </c>
      <c r="L25" s="20" t="s">
        <v>11</v>
      </c>
      <c r="M25" s="20" t="s">
        <v>11</v>
      </c>
      <c r="N25" s="20" t="s">
        <v>11</v>
      </c>
    </row>
    <row r="26" spans="1:14" ht="27.75" outlineLevel="1">
      <c r="A26" s="22" t="s">
        <v>29</v>
      </c>
      <c r="B26" s="23" t="s">
        <v>30</v>
      </c>
      <c r="C26" s="24">
        <v>0</v>
      </c>
      <c r="D26" s="24">
        <f>C26</f>
        <v>0</v>
      </c>
      <c r="E26" s="25">
        <f>IF(C26=0,0,D26/C26)</f>
        <v>0</v>
      </c>
      <c r="F26" s="23" t="s">
        <v>31</v>
      </c>
      <c r="G26" s="26">
        <f>K26</f>
        <v>2</v>
      </c>
      <c r="H26" s="27">
        <f>IF(F26="прямая",IF(E26&gt;120%,I26,IF(E26&lt;80%,M26,K26)),IF(E26&lt;80%,I26,IF(E26&gt;120%,M26,K26)))</f>
        <v>3</v>
      </c>
      <c r="I26" s="23">
        <v>1</v>
      </c>
      <c r="J26" s="23" t="str">
        <f>IF($F26="прямая","гр.4&gt;120%",IF($F26="обратная","гр.4&lt;80%","???"))</f>
        <v>гр.4&gt;120%</v>
      </c>
      <c r="K26" s="23">
        <v>2</v>
      </c>
      <c r="L26" s="23" t="s">
        <v>32</v>
      </c>
      <c r="M26" s="23">
        <v>3</v>
      </c>
      <c r="N26" s="23" t="str">
        <f>IF($F26="прямая","гр.4&lt;80%",IF($F26="обратная","гр.4&gt;120%","???"))</f>
        <v>гр.4&lt;80%</v>
      </c>
    </row>
    <row r="27" spans="1:14" ht="38.25" outlineLevel="1">
      <c r="A27" s="22" t="s">
        <v>33</v>
      </c>
      <c r="B27" s="6" t="s">
        <v>11</v>
      </c>
      <c r="C27" s="6" t="s">
        <v>11</v>
      </c>
      <c r="D27" s="6" t="s">
        <v>11</v>
      </c>
      <c r="E27" s="28" t="s">
        <v>11</v>
      </c>
      <c r="F27" s="6" t="s">
        <v>11</v>
      </c>
      <c r="G27" s="27">
        <f>AVERAGE(G28:G31)</f>
        <v>2</v>
      </c>
      <c r="H27" s="27">
        <f>AVERAGE(H28:H31)</f>
        <v>2.5</v>
      </c>
      <c r="I27" s="23" t="s">
        <v>11</v>
      </c>
      <c r="J27" s="23" t="s">
        <v>11</v>
      </c>
      <c r="K27" s="23" t="s">
        <v>11</v>
      </c>
      <c r="L27" s="23" t="s">
        <v>11</v>
      </c>
      <c r="M27" s="23" t="s">
        <v>11</v>
      </c>
      <c r="N27" s="23" t="s">
        <v>11</v>
      </c>
    </row>
    <row r="28" spans="1:14" ht="36.75" customHeight="1" outlineLevel="1">
      <c r="A28" s="22" t="s">
        <v>34</v>
      </c>
      <c r="B28" s="23" t="s">
        <v>9</v>
      </c>
      <c r="C28" s="7">
        <v>1</v>
      </c>
      <c r="D28" s="7">
        <f>C28</f>
        <v>1</v>
      </c>
      <c r="E28" s="25">
        <f>IF(C28=0,0,D28/C28)</f>
        <v>1</v>
      </c>
      <c r="F28" s="23" t="s">
        <v>31</v>
      </c>
      <c r="G28" s="26">
        <f>K28</f>
        <v>2</v>
      </c>
      <c r="H28" s="27">
        <f>IF(F28="прямая",IF(E28&gt;120%,I28,IF(E28&lt;80%,M28,K28)),IF(E28&lt;80%,I28,IF(E28&gt;120%,M28,K28)))</f>
        <v>2</v>
      </c>
      <c r="I28" s="23">
        <v>1</v>
      </c>
      <c r="J28" s="23" t="str">
        <f>IF($F28="прямая","гр.4&gt;120%",IF($F28="обратная","гр.4&lt;80%","???"))</f>
        <v>гр.4&gt;120%</v>
      </c>
      <c r="K28" s="23">
        <v>2</v>
      </c>
      <c r="L28" s="23" t="s">
        <v>32</v>
      </c>
      <c r="M28" s="23">
        <v>3</v>
      </c>
      <c r="N28" s="23" t="str">
        <f>IF($F28="прямая","гр.4&lt;80%",IF($F28="обратная","гр.4&gt;120%","???"))</f>
        <v>гр.4&lt;80%</v>
      </c>
    </row>
    <row r="29" spans="1:14" ht="38.25" customHeight="1" outlineLevel="1">
      <c r="A29" s="22" t="s">
        <v>35</v>
      </c>
      <c r="B29" s="23" t="s">
        <v>36</v>
      </c>
      <c r="C29" s="7">
        <v>0</v>
      </c>
      <c r="D29" s="7">
        <f>C29</f>
        <v>0</v>
      </c>
      <c r="E29" s="25">
        <f>IF(C29=0,0,D29/C29)</f>
        <v>0</v>
      </c>
      <c r="F29" s="23" t="s">
        <v>31</v>
      </c>
      <c r="G29" s="26">
        <f>K29</f>
        <v>2</v>
      </c>
      <c r="H29" s="27">
        <f>IF(F29="прямая",IF(E29&gt;120%,I29,IF(E29&lt;80%,M29,K29)),IF(E29&lt;80%,I29,IF(E29&gt;120%,M29,K29)))</f>
        <v>3</v>
      </c>
      <c r="I29" s="23">
        <v>1</v>
      </c>
      <c r="J29" s="23" t="str">
        <f>IF($F29="прямая","гр.4&gt;120%",IF($F29="обратная","гр.4&lt;80%","???"))</f>
        <v>гр.4&gt;120%</v>
      </c>
      <c r="K29" s="23">
        <v>2</v>
      </c>
      <c r="L29" s="23" t="s">
        <v>32</v>
      </c>
      <c r="M29" s="23">
        <v>3</v>
      </c>
      <c r="N29" s="23" t="str">
        <f>IF($F29="прямая","гр.4&lt;80%",IF($F29="обратная","гр.4&gt;120%","???"))</f>
        <v>гр.4&lt;80%</v>
      </c>
    </row>
    <row r="30" spans="1:14" ht="15" outlineLevel="1">
      <c r="A30" s="22" t="s">
        <v>37</v>
      </c>
      <c r="B30" s="23" t="s">
        <v>9</v>
      </c>
      <c r="C30" s="7">
        <v>4</v>
      </c>
      <c r="D30" s="7">
        <f>C30</f>
        <v>4</v>
      </c>
      <c r="E30" s="25">
        <f>IF(C30=0,0,D30/C30)</f>
        <v>1</v>
      </c>
      <c r="F30" s="23" t="s">
        <v>31</v>
      </c>
      <c r="G30" s="26">
        <f>K30</f>
        <v>2</v>
      </c>
      <c r="H30" s="27">
        <f>IF(F30="прямая",IF(E30&gt;120%,I30,IF(E30&lt;80%,M30,K30)),IF(E30&lt;80%,I30,IF(E30&gt;120%,M30,K30)))</f>
        <v>2</v>
      </c>
      <c r="I30" s="23">
        <v>1</v>
      </c>
      <c r="J30" s="23" t="str">
        <f>IF($F30="прямая","гр.4&gt;120%",IF($F30="обратная","гр.4&lt;80%","???"))</f>
        <v>гр.4&gt;120%</v>
      </c>
      <c r="K30" s="23">
        <v>2</v>
      </c>
      <c r="L30" s="23" t="s">
        <v>32</v>
      </c>
      <c r="M30" s="23">
        <v>3</v>
      </c>
      <c r="N30" s="23" t="str">
        <f>IF($F30="прямая","гр.4&lt;80%",IF($F30="обратная","гр.4&gt;120%","???"))</f>
        <v>гр.4&lt;80%</v>
      </c>
    </row>
    <row r="31" spans="1:14" ht="27.75" outlineLevel="1">
      <c r="A31" s="22" t="s">
        <v>38</v>
      </c>
      <c r="B31" s="23" t="s">
        <v>9</v>
      </c>
      <c r="C31" s="7">
        <v>0</v>
      </c>
      <c r="D31" s="7">
        <f>C31</f>
        <v>0</v>
      </c>
      <c r="E31" s="25">
        <f>IF(C31=0,0,D31/C31)</f>
        <v>0</v>
      </c>
      <c r="F31" s="23" t="s">
        <v>31</v>
      </c>
      <c r="G31" s="26">
        <f>K31</f>
        <v>2</v>
      </c>
      <c r="H31" s="27">
        <f>IF(F31="прямая",IF(E31&gt;120%,I31,IF(E31&lt;80%,M31,K31)),IF(E31&lt;80%,I31,IF(E31&gt;120%,M31,K31)))</f>
        <v>3</v>
      </c>
      <c r="I31" s="23">
        <v>1</v>
      </c>
      <c r="J31" s="23" t="str">
        <f>IF($F31="прямая","гр.4&gt;120%",IF($F31="обратная","гр.4&lt;80%","???"))</f>
        <v>гр.4&gt;120%</v>
      </c>
      <c r="K31" s="23">
        <v>2</v>
      </c>
      <c r="L31" s="23" t="s">
        <v>32</v>
      </c>
      <c r="M31" s="23">
        <v>3</v>
      </c>
      <c r="N31" s="23" t="str">
        <f>IF($F31="прямая","гр.4&lt;80%",IF($F31="обратная","гр.4&gt;120%","???"))</f>
        <v>гр.4&lt;80%</v>
      </c>
    </row>
    <row r="32" spans="1:14" s="11" customFormat="1" ht="25.5">
      <c r="A32" s="19" t="s">
        <v>39</v>
      </c>
      <c r="B32" s="20" t="s">
        <v>11</v>
      </c>
      <c r="C32" s="20" t="s">
        <v>11</v>
      </c>
      <c r="D32" s="20" t="s">
        <v>11</v>
      </c>
      <c r="E32" s="20" t="s">
        <v>11</v>
      </c>
      <c r="F32" s="20" t="s">
        <v>11</v>
      </c>
      <c r="G32" s="21">
        <f>AVERAGE(G33:G35)</f>
        <v>2</v>
      </c>
      <c r="H32" s="21">
        <f>AVERAGE(H33:H35)</f>
        <v>2.6666666666666665</v>
      </c>
      <c r="I32" s="20" t="s">
        <v>11</v>
      </c>
      <c r="J32" s="20" t="s">
        <v>11</v>
      </c>
      <c r="K32" s="20" t="s">
        <v>11</v>
      </c>
      <c r="L32" s="20" t="s">
        <v>11</v>
      </c>
      <c r="M32" s="20" t="s">
        <v>11</v>
      </c>
      <c r="N32" s="20" t="s">
        <v>11</v>
      </c>
    </row>
    <row r="33" spans="1:14" ht="12.75" outlineLevel="1">
      <c r="A33" s="22" t="s">
        <v>40</v>
      </c>
      <c r="B33" s="23" t="s">
        <v>41</v>
      </c>
      <c r="C33" s="7">
        <v>1</v>
      </c>
      <c r="D33" s="7">
        <f>C33</f>
        <v>1</v>
      </c>
      <c r="E33" s="25">
        <f>IF(C33=0,0,D33/C33)</f>
        <v>1</v>
      </c>
      <c r="F33" s="23" t="s">
        <v>31</v>
      </c>
      <c r="G33" s="26">
        <f>K33</f>
        <v>2</v>
      </c>
      <c r="H33" s="27">
        <f>IF(F33="прямая",IF(E33&gt;120%,I33,IF(E33&lt;80%,M33,K33)),IF(E33&lt;80%,I33,IF(E33&gt;120%,M33,K33)))</f>
        <v>2</v>
      </c>
      <c r="I33" s="23">
        <v>1</v>
      </c>
      <c r="J33" s="23" t="str">
        <f>IF($F33="прямая","гр.4&gt;120%",IF($F33="обратная","гр.4&lt;80%","???"))</f>
        <v>гр.4&gt;120%</v>
      </c>
      <c r="K33" s="23">
        <v>2</v>
      </c>
      <c r="L33" s="23" t="s">
        <v>32</v>
      </c>
      <c r="M33" s="23">
        <v>3</v>
      </c>
      <c r="N33" s="23" t="str">
        <f>IF($F33="прямая","гр.4&lt;80%",IF($F33="обратная","гр.4&gt;120%","???"))</f>
        <v>гр.4&lt;80%</v>
      </c>
    </row>
    <row r="34" spans="1:14" ht="27.75" outlineLevel="1">
      <c r="A34" s="22" t="s">
        <v>42</v>
      </c>
      <c r="B34" s="23" t="s">
        <v>41</v>
      </c>
      <c r="C34" s="7">
        <v>0</v>
      </c>
      <c r="D34" s="7">
        <f>C34</f>
        <v>0</v>
      </c>
      <c r="E34" s="25">
        <f>IF(C34=0,0,D34/C34)</f>
        <v>0</v>
      </c>
      <c r="F34" s="23" t="s">
        <v>31</v>
      </c>
      <c r="G34" s="26">
        <f>K34</f>
        <v>2</v>
      </c>
      <c r="H34" s="27">
        <f>IF(F34="прямая",IF(E34&gt;120%,I34,IF(E34&lt;80%,M34,K34)),IF(E34&lt;80%,I34,IF(E34&gt;120%,M34,K34)))</f>
        <v>3</v>
      </c>
      <c r="I34" s="23">
        <v>1</v>
      </c>
      <c r="J34" s="23" t="str">
        <f>IF($F34="прямая","гр.4&gt;120%",IF($F34="обратная","гр.4&lt;80%","???"))</f>
        <v>гр.4&gt;120%</v>
      </c>
      <c r="K34" s="23">
        <v>2</v>
      </c>
      <c r="L34" s="23" t="s">
        <v>32</v>
      </c>
      <c r="M34" s="23">
        <v>3</v>
      </c>
      <c r="N34" s="23" t="str">
        <f>IF($F34="прямая","гр.4&lt;80%",IF($F34="обратная","гр.4&gt;120%","???"))</f>
        <v>гр.4&lt;80%</v>
      </c>
    </row>
    <row r="35" spans="1:14" ht="27.75" outlineLevel="1">
      <c r="A35" s="22" t="s">
        <v>43</v>
      </c>
      <c r="B35" s="23" t="s">
        <v>41</v>
      </c>
      <c r="C35" s="7">
        <v>0</v>
      </c>
      <c r="D35" s="7">
        <f>C35</f>
        <v>0</v>
      </c>
      <c r="E35" s="25">
        <f>IF(C35=0,0,D35/C35)</f>
        <v>0</v>
      </c>
      <c r="F35" s="23" t="s">
        <v>31</v>
      </c>
      <c r="G35" s="26">
        <f>K35</f>
        <v>2</v>
      </c>
      <c r="H35" s="27">
        <f>IF(F35="прямая",IF(E35&gt;120%,I35,IF(E35&lt;80%,M35,K35)),IF(E35&lt;80%,I35,IF(E35&gt;120%,M35,K35)))</f>
        <v>3</v>
      </c>
      <c r="I35" s="23">
        <v>1</v>
      </c>
      <c r="J35" s="23" t="str">
        <f>IF($F35="прямая","гр.4&gt;120%",IF($F35="обратная","гр.4&lt;80%","???"))</f>
        <v>гр.4&gt;120%</v>
      </c>
      <c r="K35" s="23">
        <v>2</v>
      </c>
      <c r="L35" s="23" t="s">
        <v>32</v>
      </c>
      <c r="M35" s="23">
        <v>3</v>
      </c>
      <c r="N35" s="23" t="str">
        <f>IF($F35="прямая","гр.4&lt;80%",IF($F35="обратная","гр.4&gt;120%","???"))</f>
        <v>гр.4&lt;80%</v>
      </c>
    </row>
    <row r="36" spans="1:14" s="11" customFormat="1" ht="40.5">
      <c r="A36" s="19" t="s">
        <v>44</v>
      </c>
      <c r="B36" s="20" t="s">
        <v>41</v>
      </c>
      <c r="C36" s="29">
        <v>1</v>
      </c>
      <c r="D36" s="29">
        <f>C36</f>
        <v>1</v>
      </c>
      <c r="E36" s="30">
        <f>IF(C36=0,0,D36/C36)</f>
        <v>1</v>
      </c>
      <c r="F36" s="20" t="s">
        <v>31</v>
      </c>
      <c r="G36" s="31">
        <f>K36</f>
        <v>2</v>
      </c>
      <c r="H36" s="21">
        <f>IF(F36="прямая",IF(E36&gt;120%,I36,IF(E36&lt;80%,M36,K36)),IF(E36&lt;80%,I36,IF(E36&gt;120%,M36,K36)))</f>
        <v>2</v>
      </c>
      <c r="I36" s="20">
        <v>1</v>
      </c>
      <c r="J36" s="20" t="str">
        <f>IF($F36="прямая","гр.4&gt;120%",IF($F36="обратная","гр.4&lt;80%","???"))</f>
        <v>гр.4&gt;120%</v>
      </c>
      <c r="K36" s="20">
        <v>2</v>
      </c>
      <c r="L36" s="20" t="s">
        <v>32</v>
      </c>
      <c r="M36" s="20">
        <v>3</v>
      </c>
      <c r="N36" s="20" t="str">
        <f>IF($F36="прямая","гр.4&lt;80%",IF($F36="обратная","гр.4&gt;120%","???"))</f>
        <v>гр.4&lt;80%</v>
      </c>
    </row>
    <row r="37" spans="1:14" s="11" customFormat="1" ht="38.25">
      <c r="A37" s="19" t="s">
        <v>45</v>
      </c>
      <c r="B37" s="20" t="s">
        <v>41</v>
      </c>
      <c r="C37" s="29">
        <v>1</v>
      </c>
      <c r="D37" s="29">
        <f>C37</f>
        <v>1</v>
      </c>
      <c r="E37" s="30">
        <f>IF(C37=0,0,D37/C37)</f>
        <v>1</v>
      </c>
      <c r="F37" s="20" t="s">
        <v>31</v>
      </c>
      <c r="G37" s="31">
        <f>K37</f>
        <v>2</v>
      </c>
      <c r="H37" s="21">
        <f>IF(F37="прямая",IF(E37&gt;120%,I37,IF(E37&lt;80%,M37,K37)),IF(E37&lt;80%,I37,IF(E37&gt;120%,M37,K37)))</f>
        <v>2</v>
      </c>
      <c r="I37" s="20">
        <v>1</v>
      </c>
      <c r="J37" s="20" t="str">
        <f>IF($F37="прямая","гр.4&gt;120%",IF($F37="обратная","гр.4&lt;80%","???"))</f>
        <v>гр.4&gt;120%</v>
      </c>
      <c r="K37" s="20">
        <v>2</v>
      </c>
      <c r="L37" s="20" t="s">
        <v>32</v>
      </c>
      <c r="M37" s="20">
        <v>3</v>
      </c>
      <c r="N37" s="20" t="str">
        <f>IF($F37="прямая","гр.4&lt;80%",IF($F37="обратная","гр.4&gt;120%","???"))</f>
        <v>гр.4&lt;80%</v>
      </c>
    </row>
    <row r="38" spans="1:14" s="11" customFormat="1" ht="25.5">
      <c r="A38" s="19" t="s">
        <v>46</v>
      </c>
      <c r="B38" s="20" t="s">
        <v>11</v>
      </c>
      <c r="C38" s="20" t="s">
        <v>11</v>
      </c>
      <c r="D38" s="20" t="s">
        <v>11</v>
      </c>
      <c r="E38" s="20" t="s">
        <v>11</v>
      </c>
      <c r="F38" s="20" t="s">
        <v>11</v>
      </c>
      <c r="G38" s="21">
        <f>G39</f>
        <v>2</v>
      </c>
      <c r="H38" s="21">
        <f>H39</f>
        <v>2</v>
      </c>
      <c r="I38" s="20" t="s">
        <v>11</v>
      </c>
      <c r="J38" s="20" t="s">
        <v>11</v>
      </c>
      <c r="K38" s="20" t="s">
        <v>11</v>
      </c>
      <c r="L38" s="20" t="s">
        <v>11</v>
      </c>
      <c r="M38" s="20" t="s">
        <v>11</v>
      </c>
      <c r="N38" s="20" t="s">
        <v>11</v>
      </c>
    </row>
    <row r="39" spans="1:14" ht="38.25" outlineLevel="1">
      <c r="A39" s="32" t="s">
        <v>47</v>
      </c>
      <c r="B39" s="23" t="s">
        <v>30</v>
      </c>
      <c r="C39" s="24">
        <v>1</v>
      </c>
      <c r="D39" s="24">
        <f>C39</f>
        <v>1</v>
      </c>
      <c r="E39" s="25">
        <f>IF(C39=0,0,D39/C39)</f>
        <v>1</v>
      </c>
      <c r="F39" s="23" t="s">
        <v>48</v>
      </c>
      <c r="G39" s="26">
        <f>K39</f>
        <v>2</v>
      </c>
      <c r="H39" s="27">
        <f>IF(F39="прямая",IF(E39&gt;120%,I39,IF(E39&lt;80%,M39,K39)),IF(E39&lt;80%,I39,IF(E39&gt;120%,M39,K39)))</f>
        <v>2</v>
      </c>
      <c r="I39" s="23">
        <v>1</v>
      </c>
      <c r="J39" s="23" t="str">
        <f>IF($F39="прямая","гр.4&gt;120%",IF($F39="обратная","гр.4&lt;80%","???"))</f>
        <v>гр.4&lt;80%</v>
      </c>
      <c r="K39" s="23">
        <v>2</v>
      </c>
      <c r="L39" s="23" t="s">
        <v>32</v>
      </c>
      <c r="M39" s="23">
        <v>3</v>
      </c>
      <c r="N39" s="23" t="str">
        <f>IF($F39="прямая","гр.4&lt;80%",IF($F39="обратная","гр.4&gt;120%","???"))</f>
        <v>гр.4&gt;120%</v>
      </c>
    </row>
    <row r="40" spans="1:14" s="11" customFormat="1" ht="25.5">
      <c r="A40" s="19" t="s">
        <v>49</v>
      </c>
      <c r="B40" s="20" t="s">
        <v>11</v>
      </c>
      <c r="C40" s="20" t="s">
        <v>11</v>
      </c>
      <c r="D40" s="20" t="s">
        <v>11</v>
      </c>
      <c r="E40" s="20" t="s">
        <v>11</v>
      </c>
      <c r="F40" s="20" t="s">
        <v>11</v>
      </c>
      <c r="G40" s="21">
        <f>AVERAGE(G41:G42)</f>
        <v>2</v>
      </c>
      <c r="H40" s="21">
        <f>AVERAGE(H41:H42)</f>
        <v>2</v>
      </c>
      <c r="I40" s="20" t="s">
        <v>11</v>
      </c>
      <c r="J40" s="20" t="s">
        <v>11</v>
      </c>
      <c r="K40" s="20" t="s">
        <v>11</v>
      </c>
      <c r="L40" s="20" t="s">
        <v>11</v>
      </c>
      <c r="M40" s="20" t="s">
        <v>11</v>
      </c>
      <c r="N40" s="20" t="s">
        <v>11</v>
      </c>
    </row>
    <row r="41" spans="1:14" ht="38.25" hidden="1" outlineLevel="1">
      <c r="A41" s="22" t="s">
        <v>50</v>
      </c>
      <c r="B41" s="23" t="s">
        <v>30</v>
      </c>
      <c r="C41" s="24">
        <v>1</v>
      </c>
      <c r="D41" s="24">
        <f>C41</f>
        <v>1</v>
      </c>
      <c r="E41" s="25">
        <f>IF(C41=0,0,D41/C41)</f>
        <v>1</v>
      </c>
      <c r="F41" s="23" t="s">
        <v>48</v>
      </c>
      <c r="G41" s="26">
        <f>K41</f>
        <v>2</v>
      </c>
      <c r="H41" s="27">
        <f>IF(F41="прямая",IF(E41&gt;120%,I41,IF(E41&lt;80%,M41,K41)),IF(E41&lt;80%,I41,IF(E41&gt;120%,M41,K41)))</f>
        <v>2</v>
      </c>
      <c r="I41" s="23">
        <v>1</v>
      </c>
      <c r="J41" s="23" t="str">
        <f>IF($F41="прямая","гр.4&gt;120%",IF($F41="обратная","гр.4&lt;80%","???"))</f>
        <v>гр.4&lt;80%</v>
      </c>
      <c r="K41" s="23">
        <v>2</v>
      </c>
      <c r="L41" s="23" t="s">
        <v>32</v>
      </c>
      <c r="M41" s="23">
        <v>3</v>
      </c>
      <c r="N41" s="23" t="str">
        <f>IF($F41="прямая","гр.4&lt;80%",IF($F41="обратная","гр.4&gt;120%","???"))</f>
        <v>гр.4&gt;120%</v>
      </c>
    </row>
    <row r="42" spans="1:14" ht="51" hidden="1" outlineLevel="1">
      <c r="A42" s="22" t="s">
        <v>51</v>
      </c>
      <c r="B42" s="23" t="s">
        <v>30</v>
      </c>
      <c r="C42" s="24">
        <v>1</v>
      </c>
      <c r="D42" s="24">
        <f>C42</f>
        <v>1</v>
      </c>
      <c r="E42" s="25">
        <f>IF(C42=0,0,D42/C42)</f>
        <v>1</v>
      </c>
      <c r="F42" s="23" t="s">
        <v>48</v>
      </c>
      <c r="G42" s="26">
        <f>K42</f>
        <v>2</v>
      </c>
      <c r="H42" s="27">
        <f>IF(F42="прямая",IF(E42&gt;120%,I42,IF(E42&lt;80%,M42,K42)),IF(E42&lt;80%,I42,IF(E42&gt;120%,M42,K42)))</f>
        <v>2</v>
      </c>
      <c r="I42" s="23">
        <v>1</v>
      </c>
      <c r="J42" s="23" t="str">
        <f>IF($F42="прямая","гр.4&gt;120%",IF($F42="обратная","гр.4&lt;80%","???"))</f>
        <v>гр.4&lt;80%</v>
      </c>
      <c r="K42" s="23">
        <v>2</v>
      </c>
      <c r="L42" s="23" t="s">
        <v>32</v>
      </c>
      <c r="M42" s="23">
        <v>3</v>
      </c>
      <c r="N42" s="23" t="str">
        <f>IF($F42="прямая","гр.4&lt;80%",IF($F42="обратная","гр.4&gt;120%","???"))</f>
        <v>гр.4&gt;120%</v>
      </c>
    </row>
    <row r="43" spans="1:14" s="11" customFormat="1" ht="12.75" collapsed="1">
      <c r="A43" s="33" t="s">
        <v>52</v>
      </c>
      <c r="B43" s="13" t="s">
        <v>11</v>
      </c>
      <c r="C43" s="13" t="s">
        <v>11</v>
      </c>
      <c r="D43" s="13" t="s">
        <v>11</v>
      </c>
      <c r="E43" s="13" t="s">
        <v>11</v>
      </c>
      <c r="F43" s="13" t="s">
        <v>11</v>
      </c>
      <c r="G43" s="13">
        <f>AVERAGE(G25,G32,G36,G37,G38,G40)</f>
        <v>2</v>
      </c>
      <c r="H43" s="13">
        <f>AVERAGE(H25,H32,H36,H37,H38,H40)</f>
        <v>2.236111111111111</v>
      </c>
      <c r="I43" s="13" t="s">
        <v>11</v>
      </c>
      <c r="J43" s="13" t="s">
        <v>11</v>
      </c>
      <c r="K43" s="13" t="s">
        <v>11</v>
      </c>
      <c r="L43" s="13" t="s">
        <v>11</v>
      </c>
      <c r="M43" s="13" t="s">
        <v>11</v>
      </c>
      <c r="N43" s="13" t="s">
        <v>11</v>
      </c>
    </row>
    <row r="44" spans="1:14" ht="15">
      <c r="A44" s="15" t="s">
        <v>53</v>
      </c>
      <c r="B44" s="17"/>
      <c r="C44" s="17"/>
      <c r="D44" s="17"/>
      <c r="E44" s="17"/>
      <c r="F44" s="17"/>
      <c r="G44" s="17"/>
      <c r="H44" s="17"/>
      <c r="I44" s="34"/>
      <c r="J44" s="34"/>
      <c r="K44" s="34"/>
      <c r="L44" s="34"/>
      <c r="M44" s="34"/>
      <c r="N44" s="35"/>
    </row>
    <row r="45" spans="1:14" s="11" customFormat="1" ht="51">
      <c r="A45" s="36" t="s">
        <v>54</v>
      </c>
      <c r="B45" s="37" t="s">
        <v>11</v>
      </c>
      <c r="C45" s="37" t="s">
        <v>11</v>
      </c>
      <c r="D45" s="37" t="s">
        <v>11</v>
      </c>
      <c r="E45" s="38" t="s">
        <v>11</v>
      </c>
      <c r="F45" s="37" t="s">
        <v>11</v>
      </c>
      <c r="G45" s="21">
        <f>AVERAGE(G46:G47)</f>
        <v>2</v>
      </c>
      <c r="H45" s="21">
        <f>AVERAGE(H46:H47)</f>
        <v>2</v>
      </c>
      <c r="I45" s="37" t="s">
        <v>11</v>
      </c>
      <c r="J45" s="37" t="s">
        <v>11</v>
      </c>
      <c r="K45" s="37" t="s">
        <v>11</v>
      </c>
      <c r="L45" s="37" t="s">
        <v>11</v>
      </c>
      <c r="M45" s="37" t="s">
        <v>11</v>
      </c>
      <c r="N45" s="37" t="s">
        <v>11</v>
      </c>
    </row>
    <row r="46" spans="1:14" ht="25.5" hidden="1" outlineLevel="1">
      <c r="A46" s="32" t="s">
        <v>55</v>
      </c>
      <c r="B46" s="23" t="s">
        <v>56</v>
      </c>
      <c r="C46" s="7">
        <v>30</v>
      </c>
      <c r="D46" s="7">
        <f>C46</f>
        <v>30</v>
      </c>
      <c r="E46" s="25">
        <f aca="true" t="shared" si="0" ref="E46:E85">IF(C46=0,0,D46/C46)</f>
        <v>1</v>
      </c>
      <c r="F46" s="23" t="s">
        <v>48</v>
      </c>
      <c r="G46" s="26">
        <f>K46</f>
        <v>2</v>
      </c>
      <c r="H46" s="27">
        <f>IF(F46="прямая",IF(E46&gt;120%,I46,IF(E46&lt;80%,M46,K46)),IF(E46&lt;80%,I46,IF(E46&gt;120%,M46,K46)))</f>
        <v>2</v>
      </c>
      <c r="I46" s="23">
        <v>1</v>
      </c>
      <c r="J46" s="23" t="str">
        <f aca="true" t="shared" si="1" ref="J46:J85">IF($F46="прямая","гр.4&gt;120%",IF($F46="обратная","гр.4&lt;80%","???"))</f>
        <v>гр.4&lt;80%</v>
      </c>
      <c r="K46" s="23">
        <v>2</v>
      </c>
      <c r="L46" s="23" t="s">
        <v>32</v>
      </c>
      <c r="M46" s="23">
        <v>3</v>
      </c>
      <c r="N46" s="23" t="str">
        <f aca="true" t="shared" si="2" ref="N46:N85">IF($F46="прямая","гр.4&lt;80%",IF($F46="обратная","гр.4&gt;120%","???"))</f>
        <v>гр.4&gt;120%</v>
      </c>
    </row>
    <row r="47" spans="1:14" ht="25.5" hidden="1" outlineLevel="1">
      <c r="A47" s="32" t="s">
        <v>57</v>
      </c>
      <c r="B47" s="23" t="s">
        <v>56</v>
      </c>
      <c r="C47" s="7">
        <v>30</v>
      </c>
      <c r="D47" s="7">
        <f>C47</f>
        <v>30</v>
      </c>
      <c r="E47" s="25">
        <f t="shared" si="0"/>
        <v>1</v>
      </c>
      <c r="F47" s="23" t="s">
        <v>48</v>
      </c>
      <c r="G47" s="26">
        <f>K47</f>
        <v>2</v>
      </c>
      <c r="H47" s="27">
        <f>IF(F47="прямая",IF(E47&gt;120%,I47,IF(E47&lt;80%,M47,K47)),IF(E47&lt;80%,I47,IF(E47&gt;120%,M47,K47)))</f>
        <v>2</v>
      </c>
      <c r="I47" s="23">
        <v>1</v>
      </c>
      <c r="J47" s="23" t="str">
        <f t="shared" si="1"/>
        <v>гр.4&lt;80%</v>
      </c>
      <c r="K47" s="23">
        <v>2</v>
      </c>
      <c r="L47" s="23" t="s">
        <v>32</v>
      </c>
      <c r="M47" s="23">
        <v>3</v>
      </c>
      <c r="N47" s="23" t="str">
        <f t="shared" si="2"/>
        <v>гр.4&gt;120%</v>
      </c>
    </row>
    <row r="48" spans="1:14" s="11" customFormat="1" ht="25.5" hidden="1">
      <c r="A48" s="36" t="s">
        <v>58</v>
      </c>
      <c r="B48" s="37" t="s">
        <v>11</v>
      </c>
      <c r="C48" s="37" t="s">
        <v>11</v>
      </c>
      <c r="D48" s="37" t="s">
        <v>11</v>
      </c>
      <c r="E48" s="37" t="s">
        <v>11</v>
      </c>
      <c r="F48" s="37" t="s">
        <v>11</v>
      </c>
      <c r="G48" s="21">
        <f>AVERAGE(G49,G50,G53)</f>
        <v>0.5</v>
      </c>
      <c r="H48" s="21">
        <f>AVERAGE(H49,H50,H53)</f>
        <v>0.25</v>
      </c>
      <c r="I48" s="39" t="s">
        <v>11</v>
      </c>
      <c r="J48" s="37" t="s">
        <v>11</v>
      </c>
      <c r="K48" s="39" t="s">
        <v>11</v>
      </c>
      <c r="L48" s="37" t="s">
        <v>11</v>
      </c>
      <c r="M48" s="39" t="s">
        <v>11</v>
      </c>
      <c r="N48" s="37" t="s">
        <v>11</v>
      </c>
    </row>
    <row r="49" spans="1:14" ht="40.5" hidden="1" outlineLevel="1">
      <c r="A49" s="22" t="s">
        <v>59</v>
      </c>
      <c r="B49" s="23" t="s">
        <v>56</v>
      </c>
      <c r="C49" s="7">
        <v>0</v>
      </c>
      <c r="D49" s="7">
        <f>C49</f>
        <v>0</v>
      </c>
      <c r="E49" s="25">
        <f t="shared" si="0"/>
        <v>0</v>
      </c>
      <c r="F49" s="23" t="s">
        <v>48</v>
      </c>
      <c r="G49" s="40">
        <f>K49</f>
        <v>0.5</v>
      </c>
      <c r="H49" s="41">
        <f>IF(F49="прямая",IF(E49&gt;120%,I49,IF(E49&lt;80%,M49,K49)),IF(E49&lt;80%,I49,IF(E49&gt;120%,M49,K49)))</f>
        <v>0.25</v>
      </c>
      <c r="I49" s="42">
        <v>0.25</v>
      </c>
      <c r="J49" s="23" t="str">
        <f t="shared" si="1"/>
        <v>гр.4&lt;80%</v>
      </c>
      <c r="K49" s="42">
        <v>0.5</v>
      </c>
      <c r="L49" s="23" t="s">
        <v>32</v>
      </c>
      <c r="M49" s="42">
        <v>0.75</v>
      </c>
      <c r="N49" s="23" t="str">
        <f t="shared" si="2"/>
        <v>гр.4&gt;120%</v>
      </c>
    </row>
    <row r="50" spans="1:14" ht="25.5" hidden="1" outlineLevel="1">
      <c r="A50" s="22" t="s">
        <v>60</v>
      </c>
      <c r="B50" s="23" t="s">
        <v>11</v>
      </c>
      <c r="C50" s="23" t="s">
        <v>11</v>
      </c>
      <c r="D50" s="23" t="s">
        <v>11</v>
      </c>
      <c r="E50" s="23" t="s">
        <v>11</v>
      </c>
      <c r="F50" s="23" t="s">
        <v>11</v>
      </c>
      <c r="G50" s="41">
        <f>AVERAGE(G51:G52)</f>
        <v>0.5</v>
      </c>
      <c r="H50" s="41">
        <f>AVERAGE(H51:H52)</f>
        <v>0.25</v>
      </c>
      <c r="I50" s="42" t="s">
        <v>11</v>
      </c>
      <c r="J50" s="23" t="s">
        <v>11</v>
      </c>
      <c r="K50" s="42" t="s">
        <v>11</v>
      </c>
      <c r="L50" s="23" t="s">
        <v>11</v>
      </c>
      <c r="M50" s="42" t="s">
        <v>11</v>
      </c>
      <c r="N50" s="23" t="s">
        <v>11</v>
      </c>
    </row>
    <row r="51" spans="1:14" ht="27.75" hidden="1" outlineLevel="1">
      <c r="A51" s="22" t="s">
        <v>61</v>
      </c>
      <c r="B51" s="23" t="s">
        <v>56</v>
      </c>
      <c r="C51" s="7">
        <v>0</v>
      </c>
      <c r="D51" s="7">
        <f>C51</f>
        <v>0</v>
      </c>
      <c r="E51" s="25">
        <f t="shared" si="0"/>
        <v>0</v>
      </c>
      <c r="F51" s="23" t="s">
        <v>48</v>
      </c>
      <c r="G51" s="40">
        <f>K51</f>
        <v>0.5</v>
      </c>
      <c r="H51" s="41">
        <f>IF(F51="прямая",IF(E51&gt;120%,I51,IF(E51&lt;80%,M51,K51)),IF(E51&lt;80%,I51,IF(E51&gt;120%,M51,K51)))</f>
        <v>0.25</v>
      </c>
      <c r="I51" s="42">
        <v>0.25</v>
      </c>
      <c r="J51" s="23" t="str">
        <f t="shared" si="1"/>
        <v>гр.4&lt;80%</v>
      </c>
      <c r="K51" s="42">
        <v>0.5</v>
      </c>
      <c r="L51" s="23" t="s">
        <v>32</v>
      </c>
      <c r="M51" s="42">
        <v>0.75</v>
      </c>
      <c r="N51" s="23" t="str">
        <f t="shared" si="2"/>
        <v>гр.4&gt;120%</v>
      </c>
    </row>
    <row r="52" spans="1:14" ht="15" hidden="1" outlineLevel="1">
      <c r="A52" s="22" t="s">
        <v>62</v>
      </c>
      <c r="B52" s="23" t="s">
        <v>56</v>
      </c>
      <c r="C52" s="7">
        <v>0</v>
      </c>
      <c r="D52" s="7">
        <f>C52</f>
        <v>0</v>
      </c>
      <c r="E52" s="25">
        <f t="shared" si="0"/>
        <v>0</v>
      </c>
      <c r="F52" s="23" t="s">
        <v>48</v>
      </c>
      <c r="G52" s="40">
        <f>K52</f>
        <v>0.5</v>
      </c>
      <c r="H52" s="41">
        <f>IF(F52="прямая",IF(E52&gt;120%,I52,IF(E52&lt;80%,M52,K52)),IF(E52&lt;80%,I52,IF(E52&gt;120%,M52,K52)))</f>
        <v>0.25</v>
      </c>
      <c r="I52" s="42">
        <v>0.25</v>
      </c>
      <c r="J52" s="23" t="str">
        <f t="shared" si="1"/>
        <v>гр.4&lt;80%</v>
      </c>
      <c r="K52" s="42">
        <v>0.5</v>
      </c>
      <c r="L52" s="23" t="s">
        <v>32</v>
      </c>
      <c r="M52" s="42">
        <v>0.75</v>
      </c>
      <c r="N52" s="23" t="str">
        <f t="shared" si="2"/>
        <v>гр.4&gt;120%</v>
      </c>
    </row>
    <row r="53" spans="1:14" ht="53.25" hidden="1" outlineLevel="1">
      <c r="A53" s="22" t="s">
        <v>63</v>
      </c>
      <c r="B53" s="23" t="s">
        <v>9</v>
      </c>
      <c r="C53" s="7">
        <v>0</v>
      </c>
      <c r="D53" s="7">
        <f>C53</f>
        <v>0</v>
      </c>
      <c r="E53" s="25">
        <f t="shared" si="0"/>
        <v>0</v>
      </c>
      <c r="F53" s="23" t="s">
        <v>48</v>
      </c>
      <c r="G53" s="40">
        <f>K53</f>
        <v>0.5</v>
      </c>
      <c r="H53" s="41">
        <f>IF(F53="прямая",IF(E53&gt;120%,I53,IF(E53&lt;80%,M53,K53)),IF(E53&lt;80%,I53,IF(E53&gt;120%,M53,K53)))</f>
        <v>0.25</v>
      </c>
      <c r="I53" s="42">
        <v>0.25</v>
      </c>
      <c r="J53" s="23" t="str">
        <f t="shared" si="1"/>
        <v>гр.4&lt;80%</v>
      </c>
      <c r="K53" s="42">
        <v>0.5</v>
      </c>
      <c r="L53" s="23" t="s">
        <v>32</v>
      </c>
      <c r="M53" s="42">
        <v>0.75</v>
      </c>
      <c r="N53" s="23" t="str">
        <f t="shared" si="2"/>
        <v>гр.4&gt;120%</v>
      </c>
    </row>
    <row r="54" spans="1:14" s="11" customFormat="1" ht="25.5" hidden="1">
      <c r="A54" s="36" t="s">
        <v>64</v>
      </c>
      <c r="B54" s="20" t="s">
        <v>11</v>
      </c>
      <c r="C54" s="20" t="s">
        <v>11</v>
      </c>
      <c r="D54" s="20" t="s">
        <v>11</v>
      </c>
      <c r="E54" s="38" t="s">
        <v>11</v>
      </c>
      <c r="F54" s="20" t="s">
        <v>11</v>
      </c>
      <c r="G54" s="43">
        <f>G55</f>
        <v>0.2</v>
      </c>
      <c r="H54" s="43">
        <f>H55</f>
        <v>0.1</v>
      </c>
      <c r="I54" s="44" t="s">
        <v>11</v>
      </c>
      <c r="J54" s="20" t="s">
        <v>11</v>
      </c>
      <c r="K54" s="44" t="s">
        <v>11</v>
      </c>
      <c r="L54" s="20" t="s">
        <v>11</v>
      </c>
      <c r="M54" s="44" t="s">
        <v>11</v>
      </c>
      <c r="N54" s="20" t="s">
        <v>11</v>
      </c>
    </row>
    <row r="55" spans="1:14" ht="76.5" hidden="1" outlineLevel="1">
      <c r="A55" s="22" t="s">
        <v>65</v>
      </c>
      <c r="B55" s="23" t="s">
        <v>9</v>
      </c>
      <c r="C55" s="7">
        <v>0</v>
      </c>
      <c r="D55" s="7">
        <f>C55</f>
        <v>0</v>
      </c>
      <c r="E55" s="25">
        <f t="shared" si="0"/>
        <v>0</v>
      </c>
      <c r="F55" s="23" t="s">
        <v>48</v>
      </c>
      <c r="G55" s="40">
        <f>K55</f>
        <v>0.2</v>
      </c>
      <c r="H55" s="41">
        <f>IF(F55="прямая",IF(E55&gt;120%,I55,IF(E55&lt;80%,M55,K55)),IF(E55&lt;80%,I55,IF(E55&gt;120%,M55,K55)))</f>
        <v>0.1</v>
      </c>
      <c r="I55" s="42">
        <v>0.1</v>
      </c>
      <c r="J55" s="23" t="str">
        <f t="shared" si="1"/>
        <v>гр.4&lt;80%</v>
      </c>
      <c r="K55" s="42">
        <v>0.2</v>
      </c>
      <c r="L55" s="23" t="s">
        <v>32</v>
      </c>
      <c r="M55" s="42">
        <v>0.3</v>
      </c>
      <c r="N55" s="23" t="str">
        <f t="shared" si="2"/>
        <v>гр.4&gt;120%</v>
      </c>
    </row>
    <row r="56" spans="1:14" s="11" customFormat="1" ht="25.5" hidden="1">
      <c r="A56" s="36" t="s">
        <v>66</v>
      </c>
      <c r="B56" s="20" t="s">
        <v>11</v>
      </c>
      <c r="C56" s="20" t="s">
        <v>11</v>
      </c>
      <c r="D56" s="20" t="s">
        <v>11</v>
      </c>
      <c r="E56" s="38" t="s">
        <v>11</v>
      </c>
      <c r="F56" s="20" t="s">
        <v>11</v>
      </c>
      <c r="G56" s="43">
        <f>G57</f>
        <v>0.2</v>
      </c>
      <c r="H56" s="43">
        <f>H57</f>
        <v>0.1</v>
      </c>
      <c r="I56" s="44" t="s">
        <v>11</v>
      </c>
      <c r="J56" s="20" t="s">
        <v>11</v>
      </c>
      <c r="K56" s="44" t="s">
        <v>11</v>
      </c>
      <c r="L56" s="20" t="s">
        <v>11</v>
      </c>
      <c r="M56" s="44" t="s">
        <v>11</v>
      </c>
      <c r="N56" s="20" t="s">
        <v>11</v>
      </c>
    </row>
    <row r="57" spans="1:14" ht="51" hidden="1" outlineLevel="1">
      <c r="A57" s="22" t="s">
        <v>67</v>
      </c>
      <c r="B57" s="23" t="s">
        <v>9</v>
      </c>
      <c r="C57" s="7">
        <v>0</v>
      </c>
      <c r="D57" s="7">
        <f>C57</f>
        <v>0</v>
      </c>
      <c r="E57" s="25">
        <f t="shared" si="0"/>
        <v>0</v>
      </c>
      <c r="F57" s="23" t="s">
        <v>48</v>
      </c>
      <c r="G57" s="40">
        <f>K57</f>
        <v>0.2</v>
      </c>
      <c r="H57" s="41">
        <f>IF(F57="прямая",IF(E57&gt;120%,I57,IF(E57&lt;80%,M57,K57)),IF(E57&lt;80%,I57,IF(E57&gt;120%,M57,K57)))</f>
        <v>0.1</v>
      </c>
      <c r="I57" s="42">
        <v>0.1</v>
      </c>
      <c r="J57" s="23" t="str">
        <f t="shared" si="1"/>
        <v>гр.4&lt;80%</v>
      </c>
      <c r="K57" s="42">
        <v>0.2</v>
      </c>
      <c r="L57" s="23" t="s">
        <v>32</v>
      </c>
      <c r="M57" s="42">
        <v>0.3</v>
      </c>
      <c r="N57" s="23" t="str">
        <f t="shared" si="2"/>
        <v>гр.4&gt;120%</v>
      </c>
    </row>
    <row r="58" spans="1:14" s="11" customFormat="1" ht="25.5" hidden="1">
      <c r="A58" s="36" t="s">
        <v>68</v>
      </c>
      <c r="B58" s="37" t="s">
        <v>11</v>
      </c>
      <c r="C58" s="37" t="s">
        <v>11</v>
      </c>
      <c r="D58" s="37" t="s">
        <v>11</v>
      </c>
      <c r="E58" s="38" t="s">
        <v>11</v>
      </c>
      <c r="F58" s="37" t="s">
        <v>11</v>
      </c>
      <c r="G58" s="43">
        <f>G59</f>
        <v>0.5</v>
      </c>
      <c r="H58" s="43">
        <f>H59</f>
        <v>0.25</v>
      </c>
      <c r="I58" s="39" t="s">
        <v>11</v>
      </c>
      <c r="J58" s="37" t="s">
        <v>11</v>
      </c>
      <c r="K58" s="39" t="s">
        <v>11</v>
      </c>
      <c r="L58" s="37" t="s">
        <v>11</v>
      </c>
      <c r="M58" s="39" t="s">
        <v>11</v>
      </c>
      <c r="N58" s="37" t="s">
        <v>11</v>
      </c>
    </row>
    <row r="59" spans="1:14" ht="25.5" hidden="1" outlineLevel="1">
      <c r="A59" s="22" t="s">
        <v>69</v>
      </c>
      <c r="B59" s="23" t="s">
        <v>9</v>
      </c>
      <c r="C59" s="7">
        <v>0</v>
      </c>
      <c r="D59" s="7">
        <v>0</v>
      </c>
      <c r="E59" s="25">
        <f t="shared" si="0"/>
        <v>0</v>
      </c>
      <c r="F59" s="23" t="s">
        <v>48</v>
      </c>
      <c r="G59" s="40">
        <f>K59</f>
        <v>0.5</v>
      </c>
      <c r="H59" s="41">
        <f>IF(F59="прямая",IF(E59&gt;120%,I59,IF(E59&lt;80%,M59,K59)),IF(E59&lt;80%,I59,IF(E59&gt;120%,M59,K59)))</f>
        <v>0.25</v>
      </c>
      <c r="I59" s="42">
        <v>0.25</v>
      </c>
      <c r="J59" s="23" t="str">
        <f t="shared" si="1"/>
        <v>гр.4&lt;80%</v>
      </c>
      <c r="K59" s="42">
        <v>0.5</v>
      </c>
      <c r="L59" s="23" t="s">
        <v>32</v>
      </c>
      <c r="M59" s="42">
        <v>0.75</v>
      </c>
      <c r="N59" s="23" t="str">
        <f t="shared" si="2"/>
        <v>гр.4&gt;120%</v>
      </c>
    </row>
    <row r="60" spans="1:14" s="11" customFormat="1" ht="25.5" hidden="1">
      <c r="A60" s="36" t="s">
        <v>70</v>
      </c>
      <c r="B60" s="20" t="s">
        <v>11</v>
      </c>
      <c r="C60" s="20" t="s">
        <v>11</v>
      </c>
      <c r="D60" s="20" t="s">
        <v>11</v>
      </c>
      <c r="E60" s="38" t="s">
        <v>11</v>
      </c>
      <c r="F60" s="20" t="s">
        <v>11</v>
      </c>
      <c r="G60" s="43">
        <f>AVERAGE(G61,G62)</f>
        <v>0.5</v>
      </c>
      <c r="H60" s="43">
        <f>AVERAGE(H61,H62)</f>
        <v>0.375</v>
      </c>
      <c r="I60" s="39" t="s">
        <v>11</v>
      </c>
      <c r="J60" s="37" t="s">
        <v>11</v>
      </c>
      <c r="K60" s="39" t="s">
        <v>11</v>
      </c>
      <c r="L60" s="37" t="s">
        <v>11</v>
      </c>
      <c r="M60" s="39" t="s">
        <v>11</v>
      </c>
      <c r="N60" s="37" t="s">
        <v>11</v>
      </c>
    </row>
    <row r="61" spans="1:14" ht="39" customHeight="1" hidden="1" outlineLevel="1">
      <c r="A61" s="22" t="s">
        <v>71</v>
      </c>
      <c r="B61" s="23" t="s">
        <v>41</v>
      </c>
      <c r="C61" s="7">
        <v>1</v>
      </c>
      <c r="D61" s="7">
        <f>C61</f>
        <v>1</v>
      </c>
      <c r="E61" s="25">
        <f t="shared" si="0"/>
        <v>1</v>
      </c>
      <c r="F61" s="23" t="s">
        <v>31</v>
      </c>
      <c r="G61" s="40">
        <f>K61</f>
        <v>0.5</v>
      </c>
      <c r="H61" s="41">
        <f>IF(F61="прямая",IF(E61&gt;120%,I61,IF(E61&lt;80%,M61,K61)),IF(E61&lt;80%,I61,IF(E61&gt;120%,M61,K61)))</f>
        <v>0.5</v>
      </c>
      <c r="I61" s="42">
        <v>0.25</v>
      </c>
      <c r="J61" s="23" t="str">
        <f t="shared" si="1"/>
        <v>гр.4&gt;120%</v>
      </c>
      <c r="K61" s="42">
        <v>0.5</v>
      </c>
      <c r="L61" s="23" t="s">
        <v>32</v>
      </c>
      <c r="M61" s="42">
        <v>0.75</v>
      </c>
      <c r="N61" s="23" t="str">
        <f t="shared" si="2"/>
        <v>гр.4&lt;80%</v>
      </c>
    </row>
    <row r="62" spans="1:14" ht="51" hidden="1" outlineLevel="1">
      <c r="A62" s="22" t="s">
        <v>72</v>
      </c>
      <c r="B62" s="23" t="s">
        <v>9</v>
      </c>
      <c r="C62" s="7">
        <v>0</v>
      </c>
      <c r="D62" s="7">
        <f>C62</f>
        <v>0</v>
      </c>
      <c r="E62" s="25">
        <f t="shared" si="0"/>
        <v>0</v>
      </c>
      <c r="F62" s="23" t="s">
        <v>48</v>
      </c>
      <c r="G62" s="40">
        <f>K62</f>
        <v>0.5</v>
      </c>
      <c r="H62" s="41">
        <f>IF(F62="прямая",IF(E62&gt;120%,I62,IF(E62&lt;80%,M62,K62)),IF(E62&lt;80%,I62,IF(E62&gt;120%,M62,K62)))</f>
        <v>0.25</v>
      </c>
      <c r="I62" s="42">
        <v>0.25</v>
      </c>
      <c r="J62" s="23" t="str">
        <f t="shared" si="1"/>
        <v>гр.4&lt;80%</v>
      </c>
      <c r="K62" s="42">
        <v>0.5</v>
      </c>
      <c r="L62" s="23" t="s">
        <v>32</v>
      </c>
      <c r="M62" s="42">
        <v>0.75</v>
      </c>
      <c r="N62" s="23" t="str">
        <f t="shared" si="2"/>
        <v>гр.4&gt;120%</v>
      </c>
    </row>
    <row r="63" spans="1:14" s="11" customFormat="1" ht="25.5" hidden="1">
      <c r="A63" s="36" t="s">
        <v>73</v>
      </c>
      <c r="B63" s="20" t="s">
        <v>11</v>
      </c>
      <c r="C63" s="20" t="s">
        <v>11</v>
      </c>
      <c r="D63" s="20" t="s">
        <v>11</v>
      </c>
      <c r="E63" s="38" t="s">
        <v>11</v>
      </c>
      <c r="F63" s="20" t="s">
        <v>11</v>
      </c>
      <c r="G63" s="43">
        <f>G64</f>
        <v>0.2</v>
      </c>
      <c r="H63" s="43">
        <f>H64</f>
        <v>0.1</v>
      </c>
      <c r="I63" s="44" t="s">
        <v>11</v>
      </c>
      <c r="J63" s="20" t="s">
        <v>11</v>
      </c>
      <c r="K63" s="44" t="s">
        <v>11</v>
      </c>
      <c r="L63" s="20" t="s">
        <v>11</v>
      </c>
      <c r="M63" s="44" t="s">
        <v>11</v>
      </c>
      <c r="N63" s="20" t="s">
        <v>11</v>
      </c>
    </row>
    <row r="64" spans="1:14" ht="38.25" hidden="1" outlineLevel="1">
      <c r="A64" s="22" t="s">
        <v>74</v>
      </c>
      <c r="B64" s="23" t="s">
        <v>9</v>
      </c>
      <c r="C64" s="7">
        <v>0</v>
      </c>
      <c r="D64" s="7">
        <f>C64</f>
        <v>0</v>
      </c>
      <c r="E64" s="25">
        <f t="shared" si="0"/>
        <v>0</v>
      </c>
      <c r="F64" s="23" t="s">
        <v>48</v>
      </c>
      <c r="G64" s="40">
        <f>K64</f>
        <v>0.2</v>
      </c>
      <c r="H64" s="41">
        <f>IF(F64="прямая",IF(E64&gt;120%,I64,IF(E64&lt;80%,M64,K64)),IF(E64&lt;80%,I64,IF(E64&gt;120%,M64,K64)))</f>
        <v>0.1</v>
      </c>
      <c r="I64" s="42">
        <v>0.1</v>
      </c>
      <c r="J64" s="23" t="str">
        <f t="shared" si="1"/>
        <v>гр.4&lt;80%</v>
      </c>
      <c r="K64" s="42">
        <v>0.2</v>
      </c>
      <c r="L64" s="23" t="s">
        <v>32</v>
      </c>
      <c r="M64" s="42">
        <v>0.3</v>
      </c>
      <c r="N64" s="23" t="str">
        <f t="shared" si="2"/>
        <v>гр.4&gt;120%</v>
      </c>
    </row>
    <row r="65" spans="1:14" s="11" customFormat="1" ht="12.75" collapsed="1">
      <c r="A65" s="33" t="s">
        <v>75</v>
      </c>
      <c r="B65" s="13" t="s">
        <v>11</v>
      </c>
      <c r="C65" s="13" t="s">
        <v>11</v>
      </c>
      <c r="D65" s="13" t="s">
        <v>11</v>
      </c>
      <c r="E65" s="13" t="s">
        <v>11</v>
      </c>
      <c r="F65" s="13" t="s">
        <v>11</v>
      </c>
      <c r="G65" s="13">
        <f>AVERAGE(G45,G48,G54,G56,G58,G60,G63)</f>
        <v>0.5857142857142857</v>
      </c>
      <c r="H65" s="13">
        <f>AVERAGE(H45,H48,H54,H56,H58,H60,H63)</f>
        <v>0.4535714285714286</v>
      </c>
      <c r="I65" s="13" t="s">
        <v>11</v>
      </c>
      <c r="J65" s="13" t="s">
        <v>11</v>
      </c>
      <c r="K65" s="13" t="s">
        <v>11</v>
      </c>
      <c r="L65" s="13" t="s">
        <v>11</v>
      </c>
      <c r="M65" s="13" t="s">
        <v>11</v>
      </c>
      <c r="N65" s="13" t="s">
        <v>11</v>
      </c>
    </row>
    <row r="66" spans="1:14" ht="15">
      <c r="A66" s="15" t="s">
        <v>76</v>
      </c>
      <c r="B66" s="17"/>
      <c r="C66" s="17"/>
      <c r="D66" s="17"/>
      <c r="E66" s="17"/>
      <c r="F66" s="17"/>
      <c r="G66" s="17"/>
      <c r="H66" s="17"/>
      <c r="I66" s="34" t="s">
        <v>11</v>
      </c>
      <c r="J66" s="34" t="s">
        <v>11</v>
      </c>
      <c r="K66" s="34" t="s">
        <v>11</v>
      </c>
      <c r="L66" s="34" t="s">
        <v>11</v>
      </c>
      <c r="M66" s="34" t="s">
        <v>11</v>
      </c>
      <c r="N66" s="35" t="s">
        <v>11</v>
      </c>
    </row>
    <row r="67" spans="1:14" s="11" customFormat="1" ht="27.75">
      <c r="A67" s="36" t="s">
        <v>77</v>
      </c>
      <c r="B67" s="37" t="s">
        <v>41</v>
      </c>
      <c r="C67" s="29">
        <v>0</v>
      </c>
      <c r="D67" s="29">
        <f>C67</f>
        <v>0</v>
      </c>
      <c r="E67" s="30">
        <f t="shared" si="0"/>
        <v>0</v>
      </c>
      <c r="F67" s="37" t="s">
        <v>31</v>
      </c>
      <c r="G67" s="31">
        <f>K67</f>
        <v>2</v>
      </c>
      <c r="H67" s="21">
        <f>IF(F67="прямая",IF(E67&gt;120%,I67,IF(E67&lt;80%,M67,K67)),IF(E67&lt;80%,I67,IF(E67&gt;120%,M67,K67)))</f>
        <v>3</v>
      </c>
      <c r="I67" s="37">
        <v>1</v>
      </c>
      <c r="J67" s="37" t="str">
        <f t="shared" si="1"/>
        <v>гр.4&gt;120%</v>
      </c>
      <c r="K67" s="37">
        <v>2</v>
      </c>
      <c r="L67" s="37" t="s">
        <v>32</v>
      </c>
      <c r="M67" s="37">
        <v>3</v>
      </c>
      <c r="N67" s="37" t="str">
        <f t="shared" si="2"/>
        <v>гр.4&lt;80%</v>
      </c>
    </row>
    <row r="68" spans="1:14" s="11" customFormat="1" ht="12.75">
      <c r="A68" s="36" t="s">
        <v>78</v>
      </c>
      <c r="B68" s="20" t="s">
        <v>11</v>
      </c>
      <c r="C68" s="20" t="s">
        <v>11</v>
      </c>
      <c r="D68" s="20" t="s">
        <v>11</v>
      </c>
      <c r="E68" s="38" t="s">
        <v>11</v>
      </c>
      <c r="F68" s="20" t="s">
        <v>11</v>
      </c>
      <c r="G68" s="21">
        <f>AVERAGE(G69:G74)</f>
        <v>2</v>
      </c>
      <c r="H68" s="21">
        <f>AVERAGE(H69:H74)</f>
        <v>2.1666666666666665</v>
      </c>
      <c r="I68" s="20" t="s">
        <v>11</v>
      </c>
      <c r="J68" s="20" t="s">
        <v>11</v>
      </c>
      <c r="K68" s="20" t="s">
        <v>11</v>
      </c>
      <c r="L68" s="20" t="s">
        <v>11</v>
      </c>
      <c r="M68" s="20" t="s">
        <v>11</v>
      </c>
      <c r="N68" s="20" t="s">
        <v>11</v>
      </c>
    </row>
    <row r="69" spans="1:14" ht="38.25" hidden="1" outlineLevel="1">
      <c r="A69" s="22" t="s">
        <v>79</v>
      </c>
      <c r="B69" s="23" t="s">
        <v>30</v>
      </c>
      <c r="C69" s="45">
        <v>1</v>
      </c>
      <c r="D69" s="45">
        <f aca="true" t="shared" si="3" ref="D69:D74">C69</f>
        <v>1</v>
      </c>
      <c r="E69" s="25">
        <f t="shared" si="0"/>
        <v>1</v>
      </c>
      <c r="F69" s="23" t="s">
        <v>48</v>
      </c>
      <c r="G69" s="26">
        <f aca="true" t="shared" si="4" ref="G69:G74">K69</f>
        <v>2</v>
      </c>
      <c r="H69" s="27">
        <f aca="true" t="shared" si="5" ref="H69:H74">IF(F69="прямая",IF(E69&gt;120%,I69,IF(E69&lt;80%,M69,K69)),IF(E69&lt;80%,I69,IF(E69&gt;120%,M69,K69)))</f>
        <v>2</v>
      </c>
      <c r="I69" s="23">
        <v>1</v>
      </c>
      <c r="J69" s="23" t="str">
        <f t="shared" si="1"/>
        <v>гр.4&lt;80%</v>
      </c>
      <c r="K69" s="23">
        <v>2</v>
      </c>
      <c r="L69" s="23" t="s">
        <v>32</v>
      </c>
      <c r="M69" s="23">
        <v>3</v>
      </c>
      <c r="N69" s="23" t="str">
        <f t="shared" si="2"/>
        <v>гр.4&gt;120%</v>
      </c>
    </row>
    <row r="70" spans="1:14" ht="38.25" hidden="1" outlineLevel="1">
      <c r="A70" s="22" t="s">
        <v>80</v>
      </c>
      <c r="B70" s="23" t="s">
        <v>30</v>
      </c>
      <c r="C70" s="45">
        <v>1</v>
      </c>
      <c r="D70" s="45">
        <f t="shared" si="3"/>
        <v>1</v>
      </c>
      <c r="E70" s="25">
        <f t="shared" si="0"/>
        <v>1</v>
      </c>
      <c r="F70" s="23" t="s">
        <v>31</v>
      </c>
      <c r="G70" s="26">
        <f t="shared" si="4"/>
        <v>2</v>
      </c>
      <c r="H70" s="27">
        <f t="shared" si="5"/>
        <v>2</v>
      </c>
      <c r="I70" s="23">
        <v>1</v>
      </c>
      <c r="J70" s="23" t="str">
        <f t="shared" si="1"/>
        <v>гр.4&gt;120%</v>
      </c>
      <c r="K70" s="23">
        <v>2</v>
      </c>
      <c r="L70" s="23" t="s">
        <v>32</v>
      </c>
      <c r="M70" s="23">
        <v>3</v>
      </c>
      <c r="N70" s="23" t="str">
        <f t="shared" si="2"/>
        <v>гр.4&lt;80%</v>
      </c>
    </row>
    <row r="71" spans="1:14" ht="51" hidden="1" outlineLevel="1">
      <c r="A71" s="22" t="s">
        <v>81</v>
      </c>
      <c r="B71" s="23" t="s">
        <v>30</v>
      </c>
      <c r="C71" s="45">
        <v>1</v>
      </c>
      <c r="D71" s="45">
        <f t="shared" si="3"/>
        <v>1</v>
      </c>
      <c r="E71" s="25">
        <f t="shared" si="0"/>
        <v>1</v>
      </c>
      <c r="F71" s="23" t="s">
        <v>48</v>
      </c>
      <c r="G71" s="26">
        <f t="shared" si="4"/>
        <v>2</v>
      </c>
      <c r="H71" s="27">
        <f t="shared" si="5"/>
        <v>2</v>
      </c>
      <c r="I71" s="23">
        <v>1</v>
      </c>
      <c r="J71" s="23" t="str">
        <f t="shared" si="1"/>
        <v>гр.4&lt;80%</v>
      </c>
      <c r="K71" s="23">
        <v>2</v>
      </c>
      <c r="L71" s="23" t="s">
        <v>32</v>
      </c>
      <c r="M71" s="23">
        <v>3</v>
      </c>
      <c r="N71" s="23" t="str">
        <f t="shared" si="2"/>
        <v>гр.4&gt;120%</v>
      </c>
    </row>
    <row r="72" spans="1:14" ht="51" hidden="1" outlineLevel="1">
      <c r="A72" s="22" t="s">
        <v>82</v>
      </c>
      <c r="B72" s="23" t="s">
        <v>30</v>
      </c>
      <c r="C72" s="45">
        <v>1</v>
      </c>
      <c r="D72" s="45">
        <f t="shared" si="3"/>
        <v>1</v>
      </c>
      <c r="E72" s="25">
        <f t="shared" si="0"/>
        <v>1</v>
      </c>
      <c r="F72" s="23" t="s">
        <v>48</v>
      </c>
      <c r="G72" s="26">
        <f t="shared" si="4"/>
        <v>2</v>
      </c>
      <c r="H72" s="27">
        <f t="shared" si="5"/>
        <v>2</v>
      </c>
      <c r="I72" s="23">
        <v>1</v>
      </c>
      <c r="J72" s="23" t="str">
        <f t="shared" si="1"/>
        <v>гр.4&lt;80%</v>
      </c>
      <c r="K72" s="23">
        <v>2</v>
      </c>
      <c r="L72" s="23" t="s">
        <v>32</v>
      </c>
      <c r="M72" s="23">
        <v>3</v>
      </c>
      <c r="N72" s="23" t="str">
        <f t="shared" si="2"/>
        <v>гр.4&gt;120%</v>
      </c>
    </row>
    <row r="73" spans="1:14" ht="38.25" hidden="1" outlineLevel="1">
      <c r="A73" s="22" t="s">
        <v>83</v>
      </c>
      <c r="B73" s="23" t="s">
        <v>30</v>
      </c>
      <c r="C73" s="45">
        <v>1</v>
      </c>
      <c r="D73" s="45">
        <f t="shared" si="3"/>
        <v>1</v>
      </c>
      <c r="E73" s="25">
        <f t="shared" si="0"/>
        <v>1</v>
      </c>
      <c r="F73" s="23" t="s">
        <v>31</v>
      </c>
      <c r="G73" s="26">
        <f t="shared" si="4"/>
        <v>2</v>
      </c>
      <c r="H73" s="27">
        <f t="shared" si="5"/>
        <v>2</v>
      </c>
      <c r="I73" s="23">
        <v>1</v>
      </c>
      <c r="J73" s="23" t="str">
        <f t="shared" si="1"/>
        <v>гр.4&gt;120%</v>
      </c>
      <c r="K73" s="23">
        <v>2</v>
      </c>
      <c r="L73" s="23" t="s">
        <v>32</v>
      </c>
      <c r="M73" s="23">
        <v>3</v>
      </c>
      <c r="N73" s="23" t="str">
        <f t="shared" si="2"/>
        <v>гр.4&lt;80%</v>
      </c>
    </row>
    <row r="74" spans="1:14" ht="25.5" hidden="1" outlineLevel="1">
      <c r="A74" s="22" t="s">
        <v>84</v>
      </c>
      <c r="B74" s="23" t="s">
        <v>9</v>
      </c>
      <c r="C74" s="7">
        <v>0</v>
      </c>
      <c r="D74" s="7">
        <f t="shared" si="3"/>
        <v>0</v>
      </c>
      <c r="E74" s="25">
        <f t="shared" si="0"/>
        <v>0</v>
      </c>
      <c r="F74" s="23" t="s">
        <v>31</v>
      </c>
      <c r="G74" s="26">
        <f t="shared" si="4"/>
        <v>2</v>
      </c>
      <c r="H74" s="27">
        <f t="shared" si="5"/>
        <v>3</v>
      </c>
      <c r="I74" s="23">
        <v>1</v>
      </c>
      <c r="J74" s="23" t="str">
        <f t="shared" si="1"/>
        <v>гр.4&gt;120%</v>
      </c>
      <c r="K74" s="23">
        <v>2</v>
      </c>
      <c r="L74" s="23" t="s">
        <v>32</v>
      </c>
      <c r="M74" s="23">
        <v>3</v>
      </c>
      <c r="N74" s="23" t="str">
        <f t="shared" si="2"/>
        <v>гр.4&lt;80%</v>
      </c>
    </row>
    <row r="75" spans="1:14" s="11" customFormat="1" ht="12.75" collapsed="1">
      <c r="A75" s="36" t="s">
        <v>85</v>
      </c>
      <c r="B75" s="20" t="s">
        <v>11</v>
      </c>
      <c r="C75" s="20" t="s">
        <v>11</v>
      </c>
      <c r="D75" s="20" t="s">
        <v>11</v>
      </c>
      <c r="E75" s="38" t="s">
        <v>11</v>
      </c>
      <c r="F75" s="20" t="s">
        <v>11</v>
      </c>
      <c r="G75" s="21">
        <f>AVERAGE(G76:G77)</f>
        <v>2</v>
      </c>
      <c r="H75" s="21">
        <f>AVERAGE(H76:H77)</f>
        <v>2.5</v>
      </c>
      <c r="I75" s="20" t="s">
        <v>11</v>
      </c>
      <c r="J75" s="20" t="s">
        <v>11</v>
      </c>
      <c r="K75" s="20" t="s">
        <v>11</v>
      </c>
      <c r="L75" s="20" t="s">
        <v>11</v>
      </c>
      <c r="M75" s="20" t="s">
        <v>11</v>
      </c>
      <c r="N75" s="20" t="s">
        <v>11</v>
      </c>
    </row>
    <row r="76" spans="1:14" ht="25.5" hidden="1" outlineLevel="1">
      <c r="A76" s="22" t="s">
        <v>86</v>
      </c>
      <c r="B76" s="23" t="s">
        <v>56</v>
      </c>
      <c r="C76" s="7">
        <v>1</v>
      </c>
      <c r="D76" s="7">
        <f>C76</f>
        <v>1</v>
      </c>
      <c r="E76" s="25">
        <f t="shared" si="0"/>
        <v>1</v>
      </c>
      <c r="F76" s="23" t="s">
        <v>48</v>
      </c>
      <c r="G76" s="26">
        <f>K76</f>
        <v>2</v>
      </c>
      <c r="H76" s="27">
        <f>IF(F76="прямая",IF(E76&gt;120%,I76,IF(E76&lt;80%,M76,K76)),IF(E76&lt;80%,I76,IF(E76&gt;120%,M76,K76)))</f>
        <v>2</v>
      </c>
      <c r="I76" s="23">
        <v>1</v>
      </c>
      <c r="J76" s="23" t="str">
        <f t="shared" si="1"/>
        <v>гр.4&lt;80%</v>
      </c>
      <c r="K76" s="23">
        <v>2</v>
      </c>
      <c r="L76" s="23" t="s">
        <v>32</v>
      </c>
      <c r="M76" s="23">
        <v>3</v>
      </c>
      <c r="N76" s="23" t="str">
        <f t="shared" si="2"/>
        <v>гр.4&gt;120%</v>
      </c>
    </row>
    <row r="77" spans="1:14" ht="25.5" hidden="1" outlineLevel="1">
      <c r="A77" s="22" t="s">
        <v>87</v>
      </c>
      <c r="B77" s="23" t="s">
        <v>11</v>
      </c>
      <c r="C77" s="23" t="s">
        <v>11</v>
      </c>
      <c r="D77" s="23" t="s">
        <v>11</v>
      </c>
      <c r="E77" s="23" t="s">
        <v>11</v>
      </c>
      <c r="F77" s="23" t="s">
        <v>11</v>
      </c>
      <c r="G77" s="27">
        <f>AVERAGE(G78:G80)</f>
        <v>2</v>
      </c>
      <c r="H77" s="27">
        <f>AVERAGE(H78:H80)</f>
        <v>3</v>
      </c>
      <c r="I77" s="23" t="s">
        <v>11</v>
      </c>
      <c r="J77" s="23" t="s">
        <v>11</v>
      </c>
      <c r="K77" s="23" t="s">
        <v>11</v>
      </c>
      <c r="L77" s="23" t="s">
        <v>11</v>
      </c>
      <c r="M77" s="23" t="s">
        <v>11</v>
      </c>
      <c r="N77" s="23" t="s">
        <v>11</v>
      </c>
    </row>
    <row r="78" spans="1:14" ht="15" hidden="1" outlineLevel="1">
      <c r="A78" s="22" t="s">
        <v>88</v>
      </c>
      <c r="B78" s="23" t="s">
        <v>89</v>
      </c>
      <c r="C78" s="7">
        <v>0</v>
      </c>
      <c r="D78" s="7">
        <f>C78</f>
        <v>0</v>
      </c>
      <c r="E78" s="25">
        <f t="shared" si="0"/>
        <v>0</v>
      </c>
      <c r="F78" s="23" t="s">
        <v>31</v>
      </c>
      <c r="G78" s="26">
        <f>K78</f>
        <v>2</v>
      </c>
      <c r="H78" s="27">
        <f>IF(F78="прямая",IF(E78&gt;120%,I78,IF(E78&lt;80%,M78,K78)),IF(E78&lt;80%,I78,IF(E78&gt;120%,M78,K78)))</f>
        <v>3</v>
      </c>
      <c r="I78" s="23">
        <v>1</v>
      </c>
      <c r="J78" s="23" t="str">
        <f t="shared" si="1"/>
        <v>гр.4&gt;120%</v>
      </c>
      <c r="K78" s="23">
        <v>2</v>
      </c>
      <c r="L78" s="23" t="s">
        <v>32</v>
      </c>
      <c r="M78" s="23">
        <v>3</v>
      </c>
      <c r="N78" s="23" t="str">
        <f t="shared" si="2"/>
        <v>гр.4&lt;80%</v>
      </c>
    </row>
    <row r="79" spans="1:14" ht="15" hidden="1" outlineLevel="1">
      <c r="A79" s="22" t="s">
        <v>90</v>
      </c>
      <c r="B79" s="23" t="s">
        <v>89</v>
      </c>
      <c r="C79" s="7">
        <v>0</v>
      </c>
      <c r="D79" s="7">
        <f>C79</f>
        <v>0</v>
      </c>
      <c r="E79" s="25">
        <f t="shared" si="0"/>
        <v>0</v>
      </c>
      <c r="F79" s="23" t="s">
        <v>31</v>
      </c>
      <c r="G79" s="26">
        <f>K79</f>
        <v>2</v>
      </c>
      <c r="H79" s="27">
        <f>IF(F79="прямая",IF(E79&gt;120%,I79,IF(E79&lt;80%,M79,K79)),IF(E79&lt;80%,I79,IF(E79&gt;120%,M79,K79)))</f>
        <v>3</v>
      </c>
      <c r="I79" s="23">
        <v>1</v>
      </c>
      <c r="J79" s="23" t="str">
        <f t="shared" si="1"/>
        <v>гр.4&gt;120%</v>
      </c>
      <c r="K79" s="23">
        <v>2</v>
      </c>
      <c r="L79" s="23" t="s">
        <v>32</v>
      </c>
      <c r="M79" s="23">
        <v>3</v>
      </c>
      <c r="N79" s="23" t="str">
        <f t="shared" si="2"/>
        <v>гр.4&lt;80%</v>
      </c>
    </row>
    <row r="80" spans="1:14" ht="15" hidden="1" outlineLevel="1">
      <c r="A80" s="10" t="s">
        <v>91</v>
      </c>
      <c r="B80" s="23" t="s">
        <v>89</v>
      </c>
      <c r="C80" s="7">
        <v>0</v>
      </c>
      <c r="D80" s="7">
        <f>C80</f>
        <v>0</v>
      </c>
      <c r="E80" s="25">
        <f t="shared" si="0"/>
        <v>0</v>
      </c>
      <c r="F80" s="23" t="s">
        <v>31</v>
      </c>
      <c r="G80" s="26">
        <f>K80</f>
        <v>2</v>
      </c>
      <c r="H80" s="27">
        <f>IF(F80="прямая",IF(E80&gt;120%,I80,IF(E80&lt;80%,M80,K80)),IF(E80&lt;80%,I80,IF(E80&gt;120%,M80,K80)))</f>
        <v>3</v>
      </c>
      <c r="I80" s="23">
        <v>1</v>
      </c>
      <c r="J80" s="23" t="str">
        <f t="shared" si="1"/>
        <v>гр.4&gt;120%</v>
      </c>
      <c r="K80" s="23">
        <v>2</v>
      </c>
      <c r="L80" s="23" t="s">
        <v>32</v>
      </c>
      <c r="M80" s="23">
        <v>3</v>
      </c>
      <c r="N80" s="23" t="str">
        <f t="shared" si="2"/>
        <v>гр.4&lt;80%</v>
      </c>
    </row>
    <row r="81" spans="1:14" s="11" customFormat="1" ht="12.75" collapsed="1">
      <c r="A81" s="36" t="s">
        <v>92</v>
      </c>
      <c r="B81" s="20" t="s">
        <v>11</v>
      </c>
      <c r="C81" s="20" t="s">
        <v>11</v>
      </c>
      <c r="D81" s="20" t="s">
        <v>11</v>
      </c>
      <c r="E81" s="38" t="s">
        <v>11</v>
      </c>
      <c r="F81" s="20" t="s">
        <v>11</v>
      </c>
      <c r="G81" s="21">
        <f>G82</f>
        <v>2</v>
      </c>
      <c r="H81" s="21">
        <f>H82</f>
        <v>1</v>
      </c>
      <c r="I81" s="20" t="s">
        <v>11</v>
      </c>
      <c r="J81" s="20" t="s">
        <v>11</v>
      </c>
      <c r="K81" s="20" t="s">
        <v>11</v>
      </c>
      <c r="L81" s="20" t="s">
        <v>11</v>
      </c>
      <c r="M81" s="20" t="s">
        <v>11</v>
      </c>
      <c r="N81" s="20" t="s">
        <v>11</v>
      </c>
    </row>
    <row r="82" spans="1:14" ht="25.5" hidden="1" outlineLevel="1">
      <c r="A82" s="22" t="s">
        <v>93</v>
      </c>
      <c r="B82" s="23" t="s">
        <v>89</v>
      </c>
      <c r="C82" s="7">
        <v>0</v>
      </c>
      <c r="D82" s="7">
        <f>C82</f>
        <v>0</v>
      </c>
      <c r="E82" s="25">
        <f t="shared" si="0"/>
        <v>0</v>
      </c>
      <c r="F82" s="23" t="s">
        <v>48</v>
      </c>
      <c r="G82" s="26">
        <f>K82</f>
        <v>2</v>
      </c>
      <c r="H82" s="27">
        <f>IF(F82="прямая",IF(E82&gt;120%,I82,IF(E82&lt;80%,M82,K82)),IF(E82&lt;80%,I82,IF(E82&gt;120%,M82,K82)))</f>
        <v>1</v>
      </c>
      <c r="I82" s="23">
        <v>1</v>
      </c>
      <c r="J82" s="23" t="str">
        <f t="shared" si="1"/>
        <v>гр.4&lt;80%</v>
      </c>
      <c r="K82" s="23">
        <v>2</v>
      </c>
      <c r="L82" s="23" t="s">
        <v>32</v>
      </c>
      <c r="M82" s="23">
        <v>3</v>
      </c>
      <c r="N82" s="23" t="str">
        <f t="shared" si="2"/>
        <v>гр.4&gt;120%</v>
      </c>
    </row>
    <row r="83" spans="1:14" s="11" customFormat="1" ht="38.25" collapsed="1">
      <c r="A83" s="36" t="s">
        <v>94</v>
      </c>
      <c r="B83" s="20" t="s">
        <v>11</v>
      </c>
      <c r="C83" s="20" t="s">
        <v>11</v>
      </c>
      <c r="D83" s="20" t="s">
        <v>11</v>
      </c>
      <c r="E83" s="38" t="s">
        <v>11</v>
      </c>
      <c r="F83" s="20" t="s">
        <v>11</v>
      </c>
      <c r="G83" s="21">
        <f>AVERAGE(G84:G85)</f>
        <v>2</v>
      </c>
      <c r="H83" s="21">
        <f>AVERAGE(H84:H85)</f>
        <v>2</v>
      </c>
      <c r="I83" s="20" t="s">
        <v>11</v>
      </c>
      <c r="J83" s="20" t="s">
        <v>11</v>
      </c>
      <c r="K83" s="20" t="s">
        <v>11</v>
      </c>
      <c r="L83" s="20" t="s">
        <v>11</v>
      </c>
      <c r="M83" s="20" t="s">
        <v>11</v>
      </c>
      <c r="N83" s="20" t="s">
        <v>11</v>
      </c>
    </row>
    <row r="84" spans="1:14" ht="25.5" hidden="1" outlineLevel="1">
      <c r="A84" s="22" t="s">
        <v>95</v>
      </c>
      <c r="B84" s="23" t="e">
        <f>-#REF!</f>
        <v>#REF!</v>
      </c>
      <c r="C84" s="7">
        <v>0</v>
      </c>
      <c r="D84" s="7">
        <f>C84</f>
        <v>0</v>
      </c>
      <c r="E84" s="25">
        <f t="shared" si="0"/>
        <v>0</v>
      </c>
      <c r="F84" s="23" t="s">
        <v>48</v>
      </c>
      <c r="G84" s="26">
        <f>K84</f>
        <v>2</v>
      </c>
      <c r="H84" s="27">
        <f>IF(F84="прямая",IF(E84&gt;120%,I84,IF(E84&lt;80%,M84,K84)),IF(E84&lt;80%,I84,IF(E84&gt;120%,M84,K84)))</f>
        <v>1</v>
      </c>
      <c r="I84" s="23">
        <v>1</v>
      </c>
      <c r="J84" s="23" t="str">
        <f t="shared" si="1"/>
        <v>гр.4&lt;80%</v>
      </c>
      <c r="K84" s="23">
        <v>2</v>
      </c>
      <c r="L84" s="23" t="s">
        <v>32</v>
      </c>
      <c r="M84" s="23">
        <v>3</v>
      </c>
      <c r="N84" s="23" t="str">
        <f t="shared" si="2"/>
        <v>гр.4&gt;120%</v>
      </c>
    </row>
    <row r="85" spans="1:14" ht="51" hidden="1" outlineLevel="1">
      <c r="A85" s="22" t="s">
        <v>96</v>
      </c>
      <c r="B85" s="23" t="s">
        <v>30</v>
      </c>
      <c r="C85" s="7">
        <v>0</v>
      </c>
      <c r="D85" s="7">
        <f>C85</f>
        <v>0</v>
      </c>
      <c r="E85" s="25">
        <f t="shared" si="0"/>
        <v>0</v>
      </c>
      <c r="F85" s="23" t="s">
        <v>31</v>
      </c>
      <c r="G85" s="26">
        <f>K85</f>
        <v>2</v>
      </c>
      <c r="H85" s="27">
        <f>IF(F85="прямая",IF(E85&gt;120%,I85,IF(E85&lt;80%,M85,K85)),IF(E85&lt;80%,I85,IF(E85&gt;120%,M85,K85)))</f>
        <v>3</v>
      </c>
      <c r="I85" s="23">
        <v>1</v>
      </c>
      <c r="J85" s="23" t="str">
        <f t="shared" si="1"/>
        <v>гр.4&gt;120%</v>
      </c>
      <c r="K85" s="23">
        <v>2</v>
      </c>
      <c r="L85" s="23" t="s">
        <v>32</v>
      </c>
      <c r="M85" s="23">
        <v>3</v>
      </c>
      <c r="N85" s="23" t="str">
        <f t="shared" si="2"/>
        <v>гр.4&lt;80%</v>
      </c>
    </row>
    <row r="86" spans="1:14" s="11" customFormat="1" ht="12.75" collapsed="1">
      <c r="A86" s="33" t="s">
        <v>97</v>
      </c>
      <c r="B86" s="13" t="s">
        <v>11</v>
      </c>
      <c r="C86" s="13" t="s">
        <v>11</v>
      </c>
      <c r="D86" s="13" t="s">
        <v>11</v>
      </c>
      <c r="E86" s="13" t="s">
        <v>11</v>
      </c>
      <c r="F86" s="13" t="s">
        <v>11</v>
      </c>
      <c r="G86" s="13">
        <f>AVERAGE(G67,G68,G75,G81,G83)</f>
        <v>2</v>
      </c>
      <c r="H86" s="13">
        <f>AVERAGE(H67,H68,H75,H81,H83)</f>
        <v>2.1333333333333333</v>
      </c>
      <c r="I86" s="13" t="s">
        <v>11</v>
      </c>
      <c r="J86" s="13" t="s">
        <v>11</v>
      </c>
      <c r="K86" s="13" t="s">
        <v>11</v>
      </c>
      <c r="L86" s="13" t="s">
        <v>11</v>
      </c>
      <c r="M86" s="13" t="s">
        <v>11</v>
      </c>
      <c r="N86" s="13" t="s">
        <v>11</v>
      </c>
    </row>
    <row r="87" spans="1:14" ht="15">
      <c r="A87" s="15" t="s">
        <v>98</v>
      </c>
      <c r="B87" s="17"/>
      <c r="C87" s="17"/>
      <c r="D87" s="17"/>
      <c r="E87" s="17"/>
      <c r="F87" s="17"/>
      <c r="G87" s="34">
        <f>0.1*G43+0.7*G65+0.2*G86</f>
        <v>1.01</v>
      </c>
      <c r="H87" s="34">
        <f>0.1*H43+0.7*H65+0.2*H86</f>
        <v>0.9677777777777778</v>
      </c>
      <c r="I87" s="34"/>
      <c r="J87" s="34"/>
      <c r="K87" s="34"/>
      <c r="L87" s="34"/>
      <c r="M87" s="34"/>
      <c r="N87" s="35"/>
    </row>
    <row r="89" ht="35.25" customHeight="1"/>
    <row r="90" ht="19.5">
      <c r="A90" s="2" t="s">
        <v>99</v>
      </c>
    </row>
    <row r="91" spans="1:8" ht="54.75" customHeight="1">
      <c r="A91" s="67" t="s">
        <v>1</v>
      </c>
      <c r="B91" s="67" t="s">
        <v>2</v>
      </c>
      <c r="C91" s="67" t="s">
        <v>100</v>
      </c>
      <c r="D91" s="67"/>
      <c r="E91" s="67" t="s">
        <v>101</v>
      </c>
      <c r="F91" s="69" t="s">
        <v>102</v>
      </c>
      <c r="G91" s="67" t="s">
        <v>103</v>
      </c>
      <c r="H91" s="67" t="s">
        <v>104</v>
      </c>
    </row>
    <row r="92" spans="1:8" ht="30.75" customHeight="1">
      <c r="A92" s="67"/>
      <c r="B92" s="67"/>
      <c r="C92" s="3" t="s">
        <v>4</v>
      </c>
      <c r="D92" s="3" t="s">
        <v>5</v>
      </c>
      <c r="E92" s="67"/>
      <c r="F92" s="69"/>
      <c r="G92" s="67"/>
      <c r="H92" s="67"/>
    </row>
    <row r="93" spans="1:8" ht="12.75">
      <c r="A93" s="46" t="s">
        <v>10</v>
      </c>
      <c r="B93" s="6" t="s">
        <v>11</v>
      </c>
      <c r="C93" s="41">
        <f>C9</f>
        <v>0.3018867924528302</v>
      </c>
      <c r="D93" s="41">
        <f>D9</f>
        <v>0.11320754716981132</v>
      </c>
      <c r="E93" s="45">
        <f>B109</f>
        <v>0.25</v>
      </c>
      <c r="F93" s="47" t="str">
        <f>IF(OR(D93&lt;C93*(1+E93),D93=C93*(1+E93)),"достигнуто",IF(OR(D93&lt;C93*(1-E93),D93=C93*(1-E93)),"достигнуто с улучшением","не достигнуто"))</f>
        <v>достигнуто</v>
      </c>
      <c r="G93" s="45" t="s">
        <v>105</v>
      </c>
      <c r="H93" s="48">
        <f>IF(G93="-",-1,IF(F93="достигнуто",0,IF(F93="не достигнуто",-1,1)))</f>
        <v>0</v>
      </c>
    </row>
    <row r="94" spans="1:8" ht="12.75">
      <c r="A94" s="46" t="s">
        <v>16</v>
      </c>
      <c r="B94" s="6" t="s">
        <v>11</v>
      </c>
      <c r="C94" s="41">
        <f>C18</f>
        <v>0</v>
      </c>
      <c r="D94" s="41">
        <f>D18</f>
        <v>0</v>
      </c>
      <c r="E94" s="45">
        <f>C104</f>
        <v>0.15</v>
      </c>
      <c r="F94" s="47" t="str">
        <f>IF(OR(D94&lt;C94*(1+E94),D94=C94*(1+E94)),"достигнуто",IF(OR(D94&lt;C94*(1-E94),D94=C94*(1-E94)),"достигнуто с улучшением","не достигнуто"))</f>
        <v>достигнуто</v>
      </c>
      <c r="G94" s="45" t="s">
        <v>105</v>
      </c>
      <c r="H94" s="48">
        <f>IF(G94="-",-1,IF(F94="достигнуто",0,IF(F94="не достигнуто",-1,1)))</f>
        <v>0</v>
      </c>
    </row>
    <row r="95" spans="1:8" ht="12.75">
      <c r="A95" s="46" t="s">
        <v>106</v>
      </c>
      <c r="B95" s="6" t="s">
        <v>11</v>
      </c>
      <c r="C95" s="41">
        <f>G87</f>
        <v>1.01</v>
      </c>
      <c r="D95" s="41">
        <f>H87</f>
        <v>0.9677777777777778</v>
      </c>
      <c r="E95" s="45">
        <f>B109</f>
        <v>0.25</v>
      </c>
      <c r="F95" s="47" t="str">
        <f>IF(OR(D95&lt;C95*(1+E95),D95=C95*(1+E95)),"достигнуто",IF(OR(D95&lt;C95*(1-E95),D95=C95*(1-E95)),"достигнуто с улучшением","не достигнуто"))</f>
        <v>достигнуто</v>
      </c>
      <c r="G95" s="45" t="s">
        <v>105</v>
      </c>
      <c r="H95" s="48">
        <f>IF(G95="-",-1,IF(F95="достигнуто",0,IF(F95="не достигнуто",-1,1)))</f>
        <v>0</v>
      </c>
    </row>
    <row r="97" ht="12.75">
      <c r="A97" s="49" t="s">
        <v>107</v>
      </c>
    </row>
    <row r="98" spans="1:2" ht="12.75">
      <c r="A98" s="46" t="s">
        <v>108</v>
      </c>
      <c r="B98" s="41">
        <f>H93*B117+H94*C117</f>
        <v>0</v>
      </c>
    </row>
    <row r="99" spans="1:2" ht="12.75">
      <c r="A99" s="46" t="s">
        <v>109</v>
      </c>
      <c r="B99" s="41">
        <f>H93*B118+H95*C118</f>
        <v>0</v>
      </c>
    </row>
    <row r="101" ht="12.75">
      <c r="A101" s="49" t="s">
        <v>110</v>
      </c>
    </row>
    <row r="102" spans="1:3" ht="25.5">
      <c r="A102" s="3" t="s">
        <v>111</v>
      </c>
      <c r="B102" s="3" t="s">
        <v>112</v>
      </c>
      <c r="C102" s="3" t="s">
        <v>113</v>
      </c>
    </row>
    <row r="103" spans="1:3" ht="12.75">
      <c r="A103" s="12" t="s">
        <v>108</v>
      </c>
      <c r="B103" s="50"/>
      <c r="C103" s="50"/>
    </row>
    <row r="104" spans="1:3" ht="12.75">
      <c r="A104" s="51" t="s">
        <v>114</v>
      </c>
      <c r="B104" s="28">
        <v>0.25</v>
      </c>
      <c r="C104" s="65">
        <v>0.15</v>
      </c>
    </row>
    <row r="105" spans="1:3" ht="12.75">
      <c r="A105" s="51" t="s">
        <v>115</v>
      </c>
      <c r="B105" s="28">
        <v>0.2</v>
      </c>
      <c r="C105" s="65"/>
    </row>
    <row r="106" spans="1:3" ht="38.25">
      <c r="A106" s="51" t="s">
        <v>116</v>
      </c>
      <c r="B106" s="52" t="s">
        <v>117</v>
      </c>
      <c r="C106" s="65"/>
    </row>
    <row r="107" spans="1:3" ht="12.75">
      <c r="A107" s="12" t="s">
        <v>118</v>
      </c>
      <c r="B107" s="50"/>
      <c r="C107" s="50"/>
    </row>
    <row r="108" spans="1:3" ht="12.75">
      <c r="A108" s="51" t="s">
        <v>119</v>
      </c>
      <c r="B108" s="65">
        <v>0.3</v>
      </c>
      <c r="C108" s="65"/>
    </row>
    <row r="109" spans="1:3" ht="12.75">
      <c r="A109" s="51" t="s">
        <v>116</v>
      </c>
      <c r="B109" s="65">
        <v>0.25</v>
      </c>
      <c r="C109" s="65"/>
    </row>
    <row r="110" spans="1:3" ht="12.75">
      <c r="A110" s="12" t="s">
        <v>120</v>
      </c>
      <c r="B110" s="50"/>
      <c r="C110" s="50"/>
    </row>
    <row r="111" spans="1:3" ht="12.75">
      <c r="A111" s="51" t="s">
        <v>119</v>
      </c>
      <c r="B111" s="65">
        <v>0.35</v>
      </c>
      <c r="C111" s="65"/>
    </row>
    <row r="112" spans="1:3" ht="12.75">
      <c r="A112" s="51" t="s">
        <v>121</v>
      </c>
      <c r="B112" s="65">
        <v>0.3</v>
      </c>
      <c r="C112" s="65"/>
    </row>
    <row r="113" spans="1:3" ht="33" customHeight="1">
      <c r="A113" s="51" t="s">
        <v>116</v>
      </c>
      <c r="B113" s="66" t="s">
        <v>122</v>
      </c>
      <c r="C113" s="66"/>
    </row>
    <row r="115" ht="12.75">
      <c r="A115" s="49" t="s">
        <v>123</v>
      </c>
    </row>
    <row r="116" spans="1:3" ht="25.5">
      <c r="A116" s="3" t="s">
        <v>124</v>
      </c>
      <c r="B116" s="3" t="s">
        <v>125</v>
      </c>
      <c r="C116" s="3" t="s">
        <v>126</v>
      </c>
    </row>
    <row r="117" spans="1:3" ht="12.75">
      <c r="A117" s="46" t="s">
        <v>108</v>
      </c>
      <c r="B117" s="53">
        <v>0.75</v>
      </c>
      <c r="C117" s="53">
        <f>1-B117</f>
        <v>0.25</v>
      </c>
    </row>
    <row r="118" spans="1:3" ht="12.75">
      <c r="A118" s="46" t="s">
        <v>109</v>
      </c>
      <c r="B118" s="53">
        <v>0.65</v>
      </c>
      <c r="C118" s="53">
        <f>1-B118</f>
        <v>0.35</v>
      </c>
    </row>
    <row r="119" ht="30" customHeight="1"/>
    <row r="120" ht="19.5">
      <c r="A120" s="2" t="s">
        <v>127</v>
      </c>
    </row>
    <row r="123" ht="12.75">
      <c r="A123" s="11" t="s">
        <v>128</v>
      </c>
    </row>
    <row r="124" spans="1:2" ht="12.75">
      <c r="A124" s="10" t="s">
        <v>129</v>
      </c>
      <c r="B124" s="54">
        <f>B98*$B$126</f>
        <v>0</v>
      </c>
    </row>
    <row r="125" spans="1:2" ht="12.75">
      <c r="A125" s="10" t="s">
        <v>130</v>
      </c>
      <c r="B125" s="54">
        <f>B99*$B$126</f>
        <v>0</v>
      </c>
    </row>
    <row r="126" spans="1:2" ht="25.5">
      <c r="A126" s="55" t="s">
        <v>131</v>
      </c>
      <c r="B126" s="56">
        <f>B130</f>
        <v>0.01</v>
      </c>
    </row>
    <row r="127" spans="1:3" ht="12.75">
      <c r="A127" s="57"/>
      <c r="B127" s="57"/>
      <c r="C127" s="57"/>
    </row>
    <row r="129" ht="12.75">
      <c r="A129" s="49" t="s">
        <v>132</v>
      </c>
    </row>
    <row r="130" spans="1:2" ht="12.75">
      <c r="A130" s="58" t="s">
        <v>139</v>
      </c>
      <c r="B130" s="59">
        <v>0.01</v>
      </c>
    </row>
    <row r="131" spans="1:2" ht="12.75">
      <c r="A131" s="58" t="s">
        <v>141</v>
      </c>
      <c r="B131" s="59">
        <v>0.009500000000000001</v>
      </c>
    </row>
    <row r="132" spans="1:2" ht="12.75">
      <c r="A132" s="58" t="s">
        <v>140</v>
      </c>
      <c r="B132" s="59">
        <v>0.009500000000000001</v>
      </c>
    </row>
    <row r="133" spans="1:2" ht="12.75">
      <c r="A133" s="60"/>
      <c r="B133" s="61"/>
    </row>
    <row r="134" spans="1:2" ht="12.75">
      <c r="A134" s="11" t="s">
        <v>133</v>
      </c>
      <c r="B134" s="61"/>
    </row>
    <row r="135" spans="1:2" ht="12.75">
      <c r="A135" s="51" t="s">
        <v>134</v>
      </c>
      <c r="B135" s="59">
        <v>-0.03</v>
      </c>
    </row>
    <row r="136" spans="1:2" ht="38.25">
      <c r="A136" s="51" t="s">
        <v>135</v>
      </c>
      <c r="B136" s="10"/>
    </row>
    <row r="137" spans="1:2" ht="12.75">
      <c r="A137" s="58" t="s">
        <v>139</v>
      </c>
      <c r="B137" s="59">
        <v>0.2</v>
      </c>
    </row>
    <row r="138" spans="1:2" ht="12.75">
      <c r="A138" s="58" t="s">
        <v>141</v>
      </c>
      <c r="B138" s="59">
        <v>0.15</v>
      </c>
    </row>
    <row r="139" spans="1:2" ht="12.75">
      <c r="A139" s="58" t="s">
        <v>140</v>
      </c>
      <c r="B139" s="59">
        <v>0.1</v>
      </c>
    </row>
    <row r="140" ht="46.5" customHeight="1">
      <c r="A140" s="63" t="s">
        <v>136</v>
      </c>
    </row>
    <row r="141" ht="12.75">
      <c r="A141" s="9"/>
    </row>
    <row r="142" ht="12.75">
      <c r="A142" s="64" t="s">
        <v>137</v>
      </c>
    </row>
    <row r="143" ht="25.5">
      <c r="A143" s="64" t="s">
        <v>144</v>
      </c>
    </row>
    <row r="144" ht="25.5">
      <c r="A144" s="64" t="s">
        <v>143</v>
      </c>
    </row>
    <row r="145" ht="25.5">
      <c r="A145" s="64" t="s">
        <v>138</v>
      </c>
    </row>
    <row r="146" ht="12.75">
      <c r="A146" s="62"/>
    </row>
    <row r="147" ht="12.75">
      <c r="A147" s="62"/>
    </row>
    <row r="148" ht="12.75">
      <c r="A148" s="62"/>
    </row>
  </sheetData>
  <sheetProtection selectLockedCells="1" selectUnlockedCells="1"/>
  <mergeCells count="28">
    <mergeCell ref="A4:A5"/>
    <mergeCell ref="B4:B5"/>
    <mergeCell ref="C4:D4"/>
    <mergeCell ref="A12:A13"/>
    <mergeCell ref="B12:B13"/>
    <mergeCell ref="C12:D12"/>
    <mergeCell ref="A21:A22"/>
    <mergeCell ref="B21:B22"/>
    <mergeCell ref="C21:D21"/>
    <mergeCell ref="E21:E22"/>
    <mergeCell ref="F21:F22"/>
    <mergeCell ref="G21:G22"/>
    <mergeCell ref="H21:H22"/>
    <mergeCell ref="I21:N21"/>
    <mergeCell ref="I23:N23"/>
    <mergeCell ref="A91:A92"/>
    <mergeCell ref="B91:B92"/>
    <mergeCell ref="C91:D91"/>
    <mergeCell ref="E91:E92"/>
    <mergeCell ref="F91:F92"/>
    <mergeCell ref="G91:G92"/>
    <mergeCell ref="H91:H92"/>
    <mergeCell ref="C104:C106"/>
    <mergeCell ref="B108:C108"/>
    <mergeCell ref="B109:C109"/>
    <mergeCell ref="B111:C111"/>
    <mergeCell ref="B112:C112"/>
    <mergeCell ref="B113:C113"/>
  </mergeCells>
  <dataValidations count="1">
    <dataValidation type="list" allowBlank="1" showErrorMessage="1" sqref="G93:G95">
      <formula1>"+,-"</formula1>
      <formula2>0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74.75390625" style="0" customWidth="1"/>
    <col min="2" max="2" width="14.75390625" style="0" customWidth="1"/>
    <col min="3" max="3" width="15.625" style="0" customWidth="1"/>
    <col min="4" max="4" width="15.25390625" style="0" customWidth="1"/>
  </cols>
  <sheetData>
    <row r="1" s="1" customFormat="1" ht="19.5">
      <c r="A1" s="2" t="s">
        <v>142</v>
      </c>
    </row>
    <row r="2" s="1" customFormat="1" ht="19.5">
      <c r="A2" s="2" t="s">
        <v>0</v>
      </c>
    </row>
    <row r="3" spans="1:4" s="1" customFormat="1" ht="12.75" customHeight="1">
      <c r="A3" s="67" t="s">
        <v>1</v>
      </c>
      <c r="B3" s="67" t="s">
        <v>2</v>
      </c>
      <c r="C3" s="67" t="s">
        <v>3</v>
      </c>
      <c r="D3" s="67"/>
    </row>
    <row r="4" spans="1:4" s="1" customFormat="1" ht="25.5">
      <c r="A4" s="67"/>
      <c r="B4" s="67"/>
      <c r="C4" s="3" t="s">
        <v>4</v>
      </c>
      <c r="D4" s="3" t="s">
        <v>5</v>
      </c>
    </row>
    <row r="5" spans="1:4" s="1" customFormat="1" ht="12.75">
      <c r="A5" s="4">
        <v>1</v>
      </c>
      <c r="B5" s="4"/>
      <c r="C5" s="4">
        <v>2</v>
      </c>
      <c r="D5" s="4">
        <v>3</v>
      </c>
    </row>
    <row r="6" spans="1:5" s="1" customFormat="1" ht="12.75">
      <c r="A6" s="5" t="s">
        <v>6</v>
      </c>
      <c r="B6" s="6" t="s">
        <v>7</v>
      </c>
      <c r="C6" s="7">
        <v>16</v>
      </c>
      <c r="D6" s="7">
        <v>6</v>
      </c>
      <c r="E6" s="8"/>
    </row>
    <row r="7" spans="1:4" s="1" customFormat="1" ht="12.75">
      <c r="A7" s="10" t="s">
        <v>8</v>
      </c>
      <c r="B7" s="6" t="s">
        <v>9</v>
      </c>
      <c r="C7" s="7">
        <v>53</v>
      </c>
      <c r="D7" s="7">
        <f>C7</f>
        <v>53</v>
      </c>
    </row>
    <row r="8" spans="1:4" s="11" customFormat="1" ht="12.75">
      <c r="A8" s="12" t="s">
        <v>10</v>
      </c>
      <c r="B8" s="13" t="s">
        <v>11</v>
      </c>
      <c r="C8" s="14">
        <f>IF(C7=0,0,C6/C7)</f>
        <v>0.3018867924528302</v>
      </c>
      <c r="D8" s="14">
        <f>IF(D7=0,0,D6/D7)</f>
        <v>0.11320754716981132</v>
      </c>
    </row>
    <row r="9" s="1" customFormat="1" ht="12.75"/>
    <row r="10" s="1" customFormat="1" ht="19.5">
      <c r="A10" s="2" t="s">
        <v>12</v>
      </c>
    </row>
    <row r="11" spans="1:4" s="1" customFormat="1" ht="12.75" customHeight="1">
      <c r="A11" s="67" t="s">
        <v>1</v>
      </c>
      <c r="B11" s="67" t="s">
        <v>2</v>
      </c>
      <c r="C11" s="67" t="s">
        <v>3</v>
      </c>
      <c r="D11" s="67"/>
    </row>
    <row r="12" spans="1:4" s="1" customFormat="1" ht="25.5">
      <c r="A12" s="67"/>
      <c r="B12" s="67"/>
      <c r="C12" s="3" t="s">
        <v>4</v>
      </c>
      <c r="D12" s="3" t="s">
        <v>5</v>
      </c>
    </row>
    <row r="13" spans="1:4" s="1" customFormat="1" ht="12.75">
      <c r="A13" s="4">
        <v>1</v>
      </c>
      <c r="B13" s="4"/>
      <c r="C13" s="4">
        <v>2</v>
      </c>
      <c r="D13" s="4">
        <v>3</v>
      </c>
    </row>
    <row r="14" spans="1:4" s="1" customFormat="1" ht="25.5">
      <c r="A14" s="5" t="s">
        <v>13</v>
      </c>
      <c r="B14" s="6" t="s">
        <v>9</v>
      </c>
      <c r="C14" s="7">
        <v>0</v>
      </c>
      <c r="D14" s="7">
        <v>0</v>
      </c>
    </row>
    <row r="15" spans="1:4" s="1" customFormat="1" ht="12.75">
      <c r="A15" s="5" t="s">
        <v>14</v>
      </c>
      <c r="B15" s="6" t="s">
        <v>9</v>
      </c>
      <c r="C15" s="7">
        <v>0</v>
      </c>
      <c r="D15" s="7">
        <v>0</v>
      </c>
    </row>
    <row r="16" spans="1:4" s="1" customFormat="1" ht="12.75">
      <c r="A16" s="10" t="s">
        <v>15</v>
      </c>
      <c r="B16" s="6" t="s">
        <v>9</v>
      </c>
      <c r="C16" s="7">
        <v>0</v>
      </c>
      <c r="D16" s="7">
        <v>0</v>
      </c>
    </row>
    <row r="17" spans="1:4" s="1" customFormat="1" ht="12.75">
      <c r="A17" s="12" t="s">
        <v>16</v>
      </c>
      <c r="B17" s="13" t="s">
        <v>11</v>
      </c>
      <c r="C17" s="14">
        <f>C14/(MAX(1,C15-C16))</f>
        <v>0</v>
      </c>
      <c r="D17" s="14">
        <f>D14/(MAX(1,D15-D16))</f>
        <v>0</v>
      </c>
    </row>
  </sheetData>
  <sheetProtection selectLockedCells="1" selectUnlockedCells="1"/>
  <mergeCells count="6">
    <mergeCell ref="A3:A4"/>
    <mergeCell ref="B3:B4"/>
    <mergeCell ref="C3:D3"/>
    <mergeCell ref="A11:A12"/>
    <mergeCell ref="B11:B12"/>
    <mergeCell ref="C11:D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56">
      <selection activeCell="D6" sqref="D6"/>
    </sheetView>
  </sheetViews>
  <sheetFormatPr defaultColWidth="9.00390625" defaultRowHeight="12.75" outlineLevelRow="1"/>
  <cols>
    <col min="1" max="1" width="75.875" style="0" customWidth="1"/>
    <col min="5" max="5" width="14.75390625" style="0" customWidth="1"/>
    <col min="10" max="10" width="16.875" style="0" customWidth="1"/>
    <col min="12" max="12" width="18.625" style="0" customWidth="1"/>
    <col min="13" max="13" width="15.375" style="0" customWidth="1"/>
    <col min="14" max="14" width="13.25390625" style="0" customWidth="1"/>
  </cols>
  <sheetData>
    <row r="1" s="1" customFormat="1" ht="19.5">
      <c r="A1" s="2" t="s">
        <v>17</v>
      </c>
    </row>
    <row r="2" spans="1:14" s="11" customFormat="1" ht="33" customHeight="1">
      <c r="A2" s="67" t="s">
        <v>1</v>
      </c>
      <c r="B2" s="67" t="s">
        <v>2</v>
      </c>
      <c r="C2" s="67" t="s">
        <v>3</v>
      </c>
      <c r="D2" s="67"/>
      <c r="E2" s="67" t="s">
        <v>18</v>
      </c>
      <c r="F2" s="67" t="s">
        <v>19</v>
      </c>
      <c r="G2" s="67" t="s">
        <v>20</v>
      </c>
      <c r="H2" s="67" t="s">
        <v>21</v>
      </c>
      <c r="I2" s="67" t="s">
        <v>22</v>
      </c>
      <c r="J2" s="67"/>
      <c r="K2" s="67"/>
      <c r="L2" s="67"/>
      <c r="M2" s="67"/>
      <c r="N2" s="67"/>
    </row>
    <row r="3" spans="1:14" s="11" customFormat="1" ht="25.5">
      <c r="A3" s="67"/>
      <c r="B3" s="67"/>
      <c r="C3" s="3" t="s">
        <v>4</v>
      </c>
      <c r="D3" s="3" t="s">
        <v>5</v>
      </c>
      <c r="E3" s="67"/>
      <c r="F3" s="67"/>
      <c r="G3" s="67"/>
      <c r="H3" s="67"/>
      <c r="I3" s="3" t="s">
        <v>23</v>
      </c>
      <c r="J3" s="3" t="s">
        <v>24</v>
      </c>
      <c r="K3" s="3" t="s">
        <v>25</v>
      </c>
      <c r="L3" s="3" t="s">
        <v>24</v>
      </c>
      <c r="M3" s="3" t="s">
        <v>26</v>
      </c>
      <c r="N3" s="3" t="s">
        <v>24</v>
      </c>
    </row>
    <row r="4" spans="1:14" s="1" customFormat="1" ht="12.75">
      <c r="A4" s="4">
        <v>1</v>
      </c>
      <c r="B4" s="4"/>
      <c r="C4" s="4">
        <v>2</v>
      </c>
      <c r="D4" s="4">
        <v>3</v>
      </c>
      <c r="E4" s="4">
        <v>4</v>
      </c>
      <c r="F4" s="4">
        <v>5</v>
      </c>
      <c r="G4" s="4">
        <v>5</v>
      </c>
      <c r="H4" s="4">
        <v>6</v>
      </c>
      <c r="I4" s="68">
        <v>7</v>
      </c>
      <c r="J4" s="68"/>
      <c r="K4" s="68"/>
      <c r="L4" s="68"/>
      <c r="M4" s="68"/>
      <c r="N4" s="68"/>
    </row>
    <row r="5" spans="1:14" s="1" customFormat="1" ht="15">
      <c r="A5" s="15" t="s">
        <v>27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s="11" customFormat="1" ht="40.5" customHeight="1">
      <c r="A6" s="19" t="s">
        <v>28</v>
      </c>
      <c r="B6" s="20" t="s">
        <v>11</v>
      </c>
      <c r="C6" s="20" t="s">
        <v>11</v>
      </c>
      <c r="D6" s="20" t="s">
        <v>11</v>
      </c>
      <c r="E6" s="20" t="s">
        <v>11</v>
      </c>
      <c r="F6" s="20" t="s">
        <v>11</v>
      </c>
      <c r="G6" s="21">
        <f>AVERAGE(G7:G8)</f>
        <v>2</v>
      </c>
      <c r="H6" s="21">
        <f>AVERAGE(H7:H8)</f>
        <v>2.75</v>
      </c>
      <c r="I6" s="20" t="s">
        <v>11</v>
      </c>
      <c r="J6" s="20" t="s">
        <v>11</v>
      </c>
      <c r="K6" s="20" t="s">
        <v>11</v>
      </c>
      <c r="L6" s="20" t="s">
        <v>11</v>
      </c>
      <c r="M6" s="20" t="s">
        <v>11</v>
      </c>
      <c r="N6" s="20" t="s">
        <v>11</v>
      </c>
    </row>
    <row r="7" spans="1:14" s="1" customFormat="1" ht="42.75" customHeight="1" outlineLevel="1">
      <c r="A7" s="22" t="s">
        <v>29</v>
      </c>
      <c r="B7" s="23" t="s">
        <v>30</v>
      </c>
      <c r="C7" s="24">
        <v>0</v>
      </c>
      <c r="D7" s="24">
        <f>C7</f>
        <v>0</v>
      </c>
      <c r="E7" s="25">
        <f>IF(C7=0,0,D7/C7)</f>
        <v>0</v>
      </c>
      <c r="F7" s="23" t="s">
        <v>31</v>
      </c>
      <c r="G7" s="26">
        <f>K7</f>
        <v>2</v>
      </c>
      <c r="H7" s="27">
        <f>IF(F7="прямая",IF(E7&gt;120%,I7,IF(E7&lt;80%,M7,K7)),IF(E7&lt;80%,I7,IF(E7&gt;120%,M7,K7)))</f>
        <v>3</v>
      </c>
      <c r="I7" s="23">
        <v>1</v>
      </c>
      <c r="J7" s="23" t="str">
        <f>IF($F7="прямая","гр.4&gt;120%",IF($F7="обратная","гр.4&lt;80%","???"))</f>
        <v>гр.4&gt;120%</v>
      </c>
      <c r="K7" s="23">
        <v>2</v>
      </c>
      <c r="L7" s="23" t="s">
        <v>32</v>
      </c>
      <c r="M7" s="23">
        <v>3</v>
      </c>
      <c r="N7" s="23" t="str">
        <f>IF($F7="прямая","гр.4&lt;80%",IF($F7="обратная","гр.4&gt;120%","???"))</f>
        <v>гр.4&lt;80%</v>
      </c>
    </row>
    <row r="8" spans="1:14" s="1" customFormat="1" ht="39" customHeight="1" outlineLevel="1">
      <c r="A8" s="22" t="s">
        <v>33</v>
      </c>
      <c r="B8" s="6" t="s">
        <v>11</v>
      </c>
      <c r="C8" s="6" t="s">
        <v>11</v>
      </c>
      <c r="D8" s="6" t="s">
        <v>11</v>
      </c>
      <c r="E8" s="28" t="s">
        <v>11</v>
      </c>
      <c r="F8" s="6" t="s">
        <v>11</v>
      </c>
      <c r="G8" s="27">
        <f>AVERAGE(G9:G12)</f>
        <v>2</v>
      </c>
      <c r="H8" s="27">
        <f>AVERAGE(H9:H12)</f>
        <v>2.5</v>
      </c>
      <c r="I8" s="23" t="s">
        <v>11</v>
      </c>
      <c r="J8" s="23" t="s">
        <v>11</v>
      </c>
      <c r="K8" s="23" t="s">
        <v>11</v>
      </c>
      <c r="L8" s="23" t="s">
        <v>11</v>
      </c>
      <c r="M8" s="23" t="s">
        <v>11</v>
      </c>
      <c r="N8" s="23" t="s">
        <v>11</v>
      </c>
    </row>
    <row r="9" spans="1:14" s="1" customFormat="1" ht="26.25" customHeight="1" outlineLevel="1">
      <c r="A9" s="22" t="s">
        <v>34</v>
      </c>
      <c r="B9" s="23" t="s">
        <v>9</v>
      </c>
      <c r="C9" s="7">
        <v>1</v>
      </c>
      <c r="D9" s="7">
        <f>C9</f>
        <v>1</v>
      </c>
      <c r="E9" s="25">
        <f>IF(C9=0,0,D9/C9)</f>
        <v>1</v>
      </c>
      <c r="F9" s="23" t="s">
        <v>31</v>
      </c>
      <c r="G9" s="26">
        <f>K9</f>
        <v>2</v>
      </c>
      <c r="H9" s="27">
        <f>IF(F9="прямая",IF(E9&gt;120%,I9,IF(E9&lt;80%,M9,K9)),IF(E9&lt;80%,I9,IF(E9&gt;120%,M9,K9)))</f>
        <v>2</v>
      </c>
      <c r="I9" s="23">
        <v>1</v>
      </c>
      <c r="J9" s="23" t="str">
        <f>IF($F9="прямая","гр.4&gt;120%",IF($F9="обратная","гр.4&lt;80%","???"))</f>
        <v>гр.4&gt;120%</v>
      </c>
      <c r="K9" s="23">
        <v>2</v>
      </c>
      <c r="L9" s="23" t="s">
        <v>32</v>
      </c>
      <c r="M9" s="23">
        <v>3</v>
      </c>
      <c r="N9" s="23" t="str">
        <f>IF($F9="прямая","гр.4&lt;80%",IF($F9="обратная","гр.4&gt;120%","???"))</f>
        <v>гр.4&lt;80%</v>
      </c>
    </row>
    <row r="10" spans="1:14" s="1" customFormat="1" ht="26.25" customHeight="1" outlineLevel="1">
      <c r="A10" s="22" t="s">
        <v>35</v>
      </c>
      <c r="B10" s="23" t="s">
        <v>36</v>
      </c>
      <c r="C10" s="7">
        <v>0</v>
      </c>
      <c r="D10" s="7">
        <f>C10</f>
        <v>0</v>
      </c>
      <c r="E10" s="25">
        <f>IF(C10=0,0,D10/C10)</f>
        <v>0</v>
      </c>
      <c r="F10" s="23" t="s">
        <v>31</v>
      </c>
      <c r="G10" s="26">
        <f>K10</f>
        <v>2</v>
      </c>
      <c r="H10" s="27">
        <f>IF(F10="прямая",IF(E10&gt;120%,I10,IF(E10&lt;80%,M10,K10)),IF(E10&lt;80%,I10,IF(E10&gt;120%,M10,K10)))</f>
        <v>3</v>
      </c>
      <c r="I10" s="23">
        <v>1</v>
      </c>
      <c r="J10" s="23" t="str">
        <f>IF($F10="прямая","гр.4&gt;120%",IF($F10="обратная","гр.4&lt;80%","???"))</f>
        <v>гр.4&gt;120%</v>
      </c>
      <c r="K10" s="23">
        <v>2</v>
      </c>
      <c r="L10" s="23" t="s">
        <v>32</v>
      </c>
      <c r="M10" s="23">
        <v>3</v>
      </c>
      <c r="N10" s="23" t="str">
        <f>IF($F10="прямая","гр.4&lt;80%",IF($F10="обратная","гр.4&gt;120%","???"))</f>
        <v>гр.4&lt;80%</v>
      </c>
    </row>
    <row r="11" spans="1:14" s="1" customFormat="1" ht="29.25" customHeight="1" outlineLevel="1">
      <c r="A11" s="22" t="s">
        <v>37</v>
      </c>
      <c r="B11" s="23" t="s">
        <v>9</v>
      </c>
      <c r="C11" s="7">
        <v>4</v>
      </c>
      <c r="D11" s="7">
        <f>C11</f>
        <v>4</v>
      </c>
      <c r="E11" s="25">
        <f>IF(C11=0,0,D11/C11)</f>
        <v>1</v>
      </c>
      <c r="F11" s="23" t="s">
        <v>31</v>
      </c>
      <c r="G11" s="26">
        <f>K11</f>
        <v>2</v>
      </c>
      <c r="H11" s="27">
        <f>IF(F11="прямая",IF(E11&gt;120%,I11,IF(E11&lt;80%,M11,K11)),IF(E11&lt;80%,I11,IF(E11&gt;120%,M11,K11)))</f>
        <v>2</v>
      </c>
      <c r="I11" s="23">
        <v>1</v>
      </c>
      <c r="J11" s="23" t="str">
        <f>IF($F11="прямая","гр.4&gt;120%",IF($F11="обратная","гр.4&lt;80%","???"))</f>
        <v>гр.4&gt;120%</v>
      </c>
      <c r="K11" s="23">
        <v>2</v>
      </c>
      <c r="L11" s="23" t="s">
        <v>32</v>
      </c>
      <c r="M11" s="23">
        <v>3</v>
      </c>
      <c r="N11" s="23" t="str">
        <f>IF($F11="прямая","гр.4&lt;80%",IF($F11="обратная","гр.4&gt;120%","???"))</f>
        <v>гр.4&lt;80%</v>
      </c>
    </row>
    <row r="12" spans="1:14" s="1" customFormat="1" ht="41.25" customHeight="1" outlineLevel="1">
      <c r="A12" s="22" t="s">
        <v>38</v>
      </c>
      <c r="B12" s="23" t="s">
        <v>9</v>
      </c>
      <c r="C12" s="7">
        <v>0</v>
      </c>
      <c r="D12" s="7">
        <f>C12</f>
        <v>0</v>
      </c>
      <c r="E12" s="25">
        <f>IF(C12=0,0,D12/C12)</f>
        <v>0</v>
      </c>
      <c r="F12" s="23" t="s">
        <v>31</v>
      </c>
      <c r="G12" s="26">
        <f>K12</f>
        <v>2</v>
      </c>
      <c r="H12" s="27">
        <f>IF(F12="прямая",IF(E12&gt;120%,I12,IF(E12&lt;80%,M12,K12)),IF(E12&lt;80%,I12,IF(E12&gt;120%,M12,K12)))</f>
        <v>3</v>
      </c>
      <c r="I12" s="23">
        <v>1</v>
      </c>
      <c r="J12" s="23" t="str">
        <f>IF($F12="прямая","гр.4&gt;120%",IF($F12="обратная","гр.4&lt;80%","???"))</f>
        <v>гр.4&gt;120%</v>
      </c>
      <c r="K12" s="23">
        <v>2</v>
      </c>
      <c r="L12" s="23" t="s">
        <v>32</v>
      </c>
      <c r="M12" s="23">
        <v>3</v>
      </c>
      <c r="N12" s="23" t="str">
        <f>IF($F12="прямая","гр.4&lt;80%",IF($F12="обратная","гр.4&gt;120%","???"))</f>
        <v>гр.4&lt;80%</v>
      </c>
    </row>
    <row r="13" spans="1:14" s="11" customFormat="1" ht="26.25" customHeight="1">
      <c r="A13" s="19" t="s">
        <v>39</v>
      </c>
      <c r="B13" s="20" t="s">
        <v>11</v>
      </c>
      <c r="C13" s="20" t="s">
        <v>11</v>
      </c>
      <c r="D13" s="20" t="s">
        <v>11</v>
      </c>
      <c r="E13" s="20" t="s">
        <v>11</v>
      </c>
      <c r="F13" s="20" t="s">
        <v>11</v>
      </c>
      <c r="G13" s="21">
        <f>AVERAGE(G14:G16)</f>
        <v>2</v>
      </c>
      <c r="H13" s="21">
        <f>AVERAGE(H14:H16)</f>
        <v>2.6666666666666665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11</v>
      </c>
      <c r="N13" s="20" t="s">
        <v>11</v>
      </c>
    </row>
    <row r="14" spans="1:14" s="1" customFormat="1" ht="27" customHeight="1" outlineLevel="1">
      <c r="A14" s="22" t="s">
        <v>40</v>
      </c>
      <c r="B14" s="23" t="s">
        <v>41</v>
      </c>
      <c r="C14" s="7">
        <v>1</v>
      </c>
      <c r="D14" s="7">
        <f>C14</f>
        <v>1</v>
      </c>
      <c r="E14" s="25">
        <f>IF(C14=0,0,D14/C14)</f>
        <v>1</v>
      </c>
      <c r="F14" s="23" t="s">
        <v>31</v>
      </c>
      <c r="G14" s="26">
        <f>K14</f>
        <v>2</v>
      </c>
      <c r="H14" s="27">
        <f>IF(F14="прямая",IF(E14&gt;120%,I14,IF(E14&lt;80%,M14,K14)),IF(E14&lt;80%,I14,IF(E14&gt;120%,M14,K14)))</f>
        <v>2</v>
      </c>
      <c r="I14" s="23">
        <v>1</v>
      </c>
      <c r="J14" s="23" t="str">
        <f>IF($F14="прямая","гр.4&gt;120%",IF($F14="обратная","гр.4&lt;80%","???"))</f>
        <v>гр.4&gt;120%</v>
      </c>
      <c r="K14" s="23">
        <v>2</v>
      </c>
      <c r="L14" s="23" t="s">
        <v>32</v>
      </c>
      <c r="M14" s="23">
        <v>3</v>
      </c>
      <c r="N14" s="23" t="str">
        <f>IF($F14="прямая","гр.4&lt;80%",IF($F14="обратная","гр.4&gt;120%","???"))</f>
        <v>гр.4&lt;80%</v>
      </c>
    </row>
    <row r="15" spans="1:14" s="1" customFormat="1" ht="27.75" customHeight="1" outlineLevel="1">
      <c r="A15" s="22" t="s">
        <v>42</v>
      </c>
      <c r="B15" s="23" t="s">
        <v>41</v>
      </c>
      <c r="C15" s="7">
        <v>0</v>
      </c>
      <c r="D15" s="7">
        <f>C15</f>
        <v>0</v>
      </c>
      <c r="E15" s="25">
        <f>IF(C15=0,0,D15/C15)</f>
        <v>0</v>
      </c>
      <c r="F15" s="23" t="s">
        <v>31</v>
      </c>
      <c r="G15" s="26">
        <f>K15</f>
        <v>2</v>
      </c>
      <c r="H15" s="27">
        <f>IF(F15="прямая",IF(E15&gt;120%,I15,IF(E15&lt;80%,M15,K15)),IF(E15&lt;80%,I15,IF(E15&gt;120%,M15,K15)))</f>
        <v>3</v>
      </c>
      <c r="I15" s="23">
        <v>1</v>
      </c>
      <c r="J15" s="23" t="str">
        <f>IF($F15="прямая","гр.4&gt;120%",IF($F15="обратная","гр.4&lt;80%","???"))</f>
        <v>гр.4&gt;120%</v>
      </c>
      <c r="K15" s="23">
        <v>2</v>
      </c>
      <c r="L15" s="23" t="s">
        <v>32</v>
      </c>
      <c r="M15" s="23">
        <v>3</v>
      </c>
      <c r="N15" s="23" t="str">
        <f>IF($F15="прямая","гр.4&lt;80%",IF($F15="обратная","гр.4&gt;120%","???"))</f>
        <v>гр.4&lt;80%</v>
      </c>
    </row>
    <row r="16" spans="1:14" s="1" customFormat="1" ht="27" customHeight="1" outlineLevel="1">
      <c r="A16" s="22" t="s">
        <v>43</v>
      </c>
      <c r="B16" s="23" t="s">
        <v>41</v>
      </c>
      <c r="C16" s="7">
        <v>0</v>
      </c>
      <c r="D16" s="7">
        <f>C16</f>
        <v>0</v>
      </c>
      <c r="E16" s="25">
        <f>IF(C16=0,0,D16/C16)</f>
        <v>0</v>
      </c>
      <c r="F16" s="23" t="s">
        <v>31</v>
      </c>
      <c r="G16" s="26">
        <f>K16</f>
        <v>2</v>
      </c>
      <c r="H16" s="27">
        <f>IF(F16="прямая",IF(E16&gt;120%,I16,IF(E16&lt;80%,M16,K16)),IF(E16&lt;80%,I16,IF(E16&gt;120%,M16,K16)))</f>
        <v>3</v>
      </c>
      <c r="I16" s="23">
        <v>1</v>
      </c>
      <c r="J16" s="23" t="str">
        <f>IF($F16="прямая","гр.4&gt;120%",IF($F16="обратная","гр.4&lt;80%","???"))</f>
        <v>гр.4&gt;120%</v>
      </c>
      <c r="K16" s="23">
        <v>2</v>
      </c>
      <c r="L16" s="23" t="s">
        <v>32</v>
      </c>
      <c r="M16" s="23">
        <v>3</v>
      </c>
      <c r="N16" s="23" t="str">
        <f>IF($F16="прямая","гр.4&lt;80%",IF($F16="обратная","гр.4&gt;120%","???"))</f>
        <v>гр.4&lt;80%</v>
      </c>
    </row>
    <row r="17" spans="1:14" s="11" customFormat="1" ht="39.75" customHeight="1">
      <c r="A17" s="19" t="s">
        <v>44</v>
      </c>
      <c r="B17" s="20" t="s">
        <v>41</v>
      </c>
      <c r="C17" s="29">
        <v>1</v>
      </c>
      <c r="D17" s="29">
        <f>C17</f>
        <v>1</v>
      </c>
      <c r="E17" s="30">
        <f>IF(C17=0,0,D17/C17)</f>
        <v>1</v>
      </c>
      <c r="F17" s="20" t="s">
        <v>31</v>
      </c>
      <c r="G17" s="31">
        <f>K17</f>
        <v>2</v>
      </c>
      <c r="H17" s="21">
        <f>IF(F17="прямая",IF(E17&gt;120%,I17,IF(E17&lt;80%,M17,K17)),IF(E17&lt;80%,I17,IF(E17&gt;120%,M17,K17)))</f>
        <v>2</v>
      </c>
      <c r="I17" s="20">
        <v>1</v>
      </c>
      <c r="J17" s="20" t="str">
        <f>IF($F17="прямая","гр.4&gt;120%",IF($F17="обратная","гр.4&lt;80%","???"))</f>
        <v>гр.4&gt;120%</v>
      </c>
      <c r="K17" s="20">
        <v>2</v>
      </c>
      <c r="L17" s="20" t="s">
        <v>32</v>
      </c>
      <c r="M17" s="20">
        <v>3</v>
      </c>
      <c r="N17" s="20" t="str">
        <f>IF($F17="прямая","гр.4&lt;80%",IF($F17="обратная","гр.4&gt;120%","???"))</f>
        <v>гр.4&lt;80%</v>
      </c>
    </row>
    <row r="18" spans="1:14" s="11" customFormat="1" ht="51.75" customHeight="1">
      <c r="A18" s="19" t="s">
        <v>45</v>
      </c>
      <c r="B18" s="20" t="s">
        <v>41</v>
      </c>
      <c r="C18" s="29">
        <v>1</v>
      </c>
      <c r="D18" s="29">
        <f>C18</f>
        <v>1</v>
      </c>
      <c r="E18" s="30">
        <f>IF(C18=0,0,D18/C18)</f>
        <v>1</v>
      </c>
      <c r="F18" s="20" t="s">
        <v>31</v>
      </c>
      <c r="G18" s="31">
        <f>K18</f>
        <v>2</v>
      </c>
      <c r="H18" s="21">
        <f>IF(F18="прямая",IF(E18&gt;120%,I18,IF(E18&lt;80%,M18,K18)),IF(E18&lt;80%,I18,IF(E18&gt;120%,M18,K18)))</f>
        <v>2</v>
      </c>
      <c r="I18" s="20">
        <v>1</v>
      </c>
      <c r="J18" s="20" t="str">
        <f>IF($F18="прямая","гр.4&gt;120%",IF($F18="обратная","гр.4&lt;80%","???"))</f>
        <v>гр.4&gt;120%</v>
      </c>
      <c r="K18" s="20">
        <v>2</v>
      </c>
      <c r="L18" s="20" t="s">
        <v>32</v>
      </c>
      <c r="M18" s="20">
        <v>3</v>
      </c>
      <c r="N18" s="20" t="str">
        <f>IF($F18="прямая","гр.4&lt;80%",IF($F18="обратная","гр.4&gt;120%","???"))</f>
        <v>гр.4&lt;80%</v>
      </c>
    </row>
    <row r="19" spans="1:14" s="11" customFormat="1" ht="39.75" customHeight="1">
      <c r="A19" s="19" t="s">
        <v>46</v>
      </c>
      <c r="B19" s="20" t="s">
        <v>11</v>
      </c>
      <c r="C19" s="20" t="s">
        <v>11</v>
      </c>
      <c r="D19" s="20" t="s">
        <v>11</v>
      </c>
      <c r="E19" s="20" t="s">
        <v>11</v>
      </c>
      <c r="F19" s="20" t="s">
        <v>11</v>
      </c>
      <c r="G19" s="21">
        <f>G20</f>
        <v>2</v>
      </c>
      <c r="H19" s="21">
        <f>H20</f>
        <v>2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</row>
    <row r="20" spans="1:14" s="1" customFormat="1" ht="50.25" customHeight="1" outlineLevel="1">
      <c r="A20" s="32" t="s">
        <v>47</v>
      </c>
      <c r="B20" s="23" t="s">
        <v>30</v>
      </c>
      <c r="C20" s="24">
        <v>1</v>
      </c>
      <c r="D20" s="24">
        <f>C20</f>
        <v>1</v>
      </c>
      <c r="E20" s="25">
        <f>IF(C20=0,0,D20/C20)</f>
        <v>1</v>
      </c>
      <c r="F20" s="23" t="s">
        <v>48</v>
      </c>
      <c r="G20" s="26">
        <f>K20</f>
        <v>2</v>
      </c>
      <c r="H20" s="27">
        <f>IF(F20="прямая",IF(E20&gt;120%,I20,IF(E20&lt;80%,M20,K20)),IF(E20&lt;80%,I20,IF(E20&gt;120%,M20,K20)))</f>
        <v>2</v>
      </c>
      <c r="I20" s="23">
        <v>1</v>
      </c>
      <c r="J20" s="23" t="str">
        <f>IF($F20="прямая","гр.4&gt;120%",IF($F20="обратная","гр.4&lt;80%","???"))</f>
        <v>гр.4&lt;80%</v>
      </c>
      <c r="K20" s="23">
        <v>2</v>
      </c>
      <c r="L20" s="23" t="s">
        <v>32</v>
      </c>
      <c r="M20" s="23">
        <v>3</v>
      </c>
      <c r="N20" s="23" t="str">
        <f>IF($F20="прямая","гр.4&lt;80%",IF($F20="обратная","гр.4&gt;120%","???"))</f>
        <v>гр.4&gt;120%</v>
      </c>
    </row>
    <row r="21" spans="1:14" s="11" customFormat="1" ht="37.5" customHeight="1">
      <c r="A21" s="19" t="s">
        <v>49</v>
      </c>
      <c r="B21" s="20" t="s">
        <v>11</v>
      </c>
      <c r="C21" s="20" t="s">
        <v>11</v>
      </c>
      <c r="D21" s="20" t="s">
        <v>11</v>
      </c>
      <c r="E21" s="20" t="s">
        <v>11</v>
      </c>
      <c r="F21" s="20" t="s">
        <v>11</v>
      </c>
      <c r="G21" s="21">
        <f>AVERAGE(G22:G23)</f>
        <v>2</v>
      </c>
      <c r="H21" s="21">
        <f>AVERAGE(H22:H23)</f>
        <v>2</v>
      </c>
      <c r="I21" s="20" t="s">
        <v>11</v>
      </c>
      <c r="J21" s="20" t="s">
        <v>11</v>
      </c>
      <c r="K21" s="20" t="s">
        <v>11</v>
      </c>
      <c r="L21" s="20" t="s">
        <v>11</v>
      </c>
      <c r="M21" s="20" t="s">
        <v>11</v>
      </c>
      <c r="N21" s="20" t="s">
        <v>11</v>
      </c>
    </row>
    <row r="22" spans="1:14" s="1" customFormat="1" ht="51" hidden="1" outlineLevel="1">
      <c r="A22" s="22" t="s">
        <v>50</v>
      </c>
      <c r="B22" s="23" t="s">
        <v>30</v>
      </c>
      <c r="C22" s="24">
        <v>1</v>
      </c>
      <c r="D22" s="24">
        <f>C22</f>
        <v>1</v>
      </c>
      <c r="E22" s="25">
        <f>IF(C22=0,0,D22/C22)</f>
        <v>1</v>
      </c>
      <c r="F22" s="23" t="s">
        <v>48</v>
      </c>
      <c r="G22" s="26">
        <f>K22</f>
        <v>2</v>
      </c>
      <c r="H22" s="27">
        <f>IF(F22="прямая",IF(E22&gt;120%,I22,IF(E22&lt;80%,M22,K22)),IF(E22&lt;80%,I22,IF(E22&gt;120%,M22,K22)))</f>
        <v>2</v>
      </c>
      <c r="I22" s="23">
        <v>1</v>
      </c>
      <c r="J22" s="23" t="str">
        <f>IF($F22="прямая","гр.4&gt;120%",IF($F22="обратная","гр.4&lt;80%","???"))</f>
        <v>гр.4&lt;80%</v>
      </c>
      <c r="K22" s="23">
        <v>2</v>
      </c>
      <c r="L22" s="23" t="s">
        <v>32</v>
      </c>
      <c r="M22" s="23">
        <v>3</v>
      </c>
      <c r="N22" s="23" t="str">
        <f>IF($F22="прямая","гр.4&lt;80%",IF($F22="обратная","гр.4&gt;120%","???"))</f>
        <v>гр.4&gt;120%</v>
      </c>
    </row>
    <row r="23" spans="1:14" s="1" customFormat="1" ht="63.75" hidden="1" outlineLevel="1">
      <c r="A23" s="22" t="s">
        <v>51</v>
      </c>
      <c r="B23" s="23" t="s">
        <v>30</v>
      </c>
      <c r="C23" s="24">
        <v>1</v>
      </c>
      <c r="D23" s="24">
        <f>C23</f>
        <v>1</v>
      </c>
      <c r="E23" s="25">
        <f>IF(C23=0,0,D23/C23)</f>
        <v>1</v>
      </c>
      <c r="F23" s="23" t="s">
        <v>48</v>
      </c>
      <c r="G23" s="26">
        <f>K23</f>
        <v>2</v>
      </c>
      <c r="H23" s="27">
        <f>IF(F23="прямая",IF(E23&gt;120%,I23,IF(E23&lt;80%,M23,K23)),IF(E23&lt;80%,I23,IF(E23&gt;120%,M23,K23)))</f>
        <v>2</v>
      </c>
      <c r="I23" s="23">
        <v>1</v>
      </c>
      <c r="J23" s="23" t="str">
        <f>IF($F23="прямая","гр.4&gt;120%",IF($F23="обратная","гр.4&lt;80%","???"))</f>
        <v>гр.4&lt;80%</v>
      </c>
      <c r="K23" s="23">
        <v>2</v>
      </c>
      <c r="L23" s="23" t="s">
        <v>32</v>
      </c>
      <c r="M23" s="23">
        <v>3</v>
      </c>
      <c r="N23" s="23" t="str">
        <f>IF($F23="прямая","гр.4&lt;80%",IF($F23="обратная","гр.4&gt;120%","???"))</f>
        <v>гр.4&gt;120%</v>
      </c>
    </row>
    <row r="24" spans="1:14" s="11" customFormat="1" ht="14.25" customHeight="1" collapsed="1">
      <c r="A24" s="33" t="s">
        <v>52</v>
      </c>
      <c r="B24" s="13" t="s">
        <v>11</v>
      </c>
      <c r="C24" s="13" t="s">
        <v>11</v>
      </c>
      <c r="D24" s="13" t="s">
        <v>11</v>
      </c>
      <c r="E24" s="13" t="s">
        <v>11</v>
      </c>
      <c r="F24" s="13" t="s">
        <v>11</v>
      </c>
      <c r="G24" s="13">
        <f>AVERAGE(G6,G13,G17,G18,G19,G21)</f>
        <v>2</v>
      </c>
      <c r="H24" s="13">
        <f>AVERAGE(H6,H13,H17,H18,H19,H21)</f>
        <v>2.236111111111111</v>
      </c>
      <c r="I24" s="13" t="s">
        <v>11</v>
      </c>
      <c r="J24" s="13" t="s">
        <v>11</v>
      </c>
      <c r="K24" s="13" t="s">
        <v>11</v>
      </c>
      <c r="L24" s="13" t="s">
        <v>11</v>
      </c>
      <c r="M24" s="13" t="s">
        <v>11</v>
      </c>
      <c r="N24" s="13" t="s">
        <v>11</v>
      </c>
    </row>
    <row r="25" spans="1:14" s="1" customFormat="1" ht="16.5" customHeight="1">
      <c r="A25" s="15" t="s">
        <v>53</v>
      </c>
      <c r="B25" s="17"/>
      <c r="C25" s="17"/>
      <c r="D25" s="17"/>
      <c r="E25" s="17"/>
      <c r="F25" s="17"/>
      <c r="G25" s="17"/>
      <c r="H25" s="17"/>
      <c r="I25" s="34"/>
      <c r="J25" s="34"/>
      <c r="K25" s="34"/>
      <c r="L25" s="34"/>
      <c r="M25" s="34"/>
      <c r="N25" s="35"/>
    </row>
    <row r="26" spans="1:14" s="11" customFormat="1" ht="63" customHeight="1">
      <c r="A26" s="36" t="s">
        <v>54</v>
      </c>
      <c r="B26" s="37" t="s">
        <v>11</v>
      </c>
      <c r="C26" s="37" t="s">
        <v>11</v>
      </c>
      <c r="D26" s="37" t="s">
        <v>11</v>
      </c>
      <c r="E26" s="38" t="s">
        <v>11</v>
      </c>
      <c r="F26" s="37" t="s">
        <v>11</v>
      </c>
      <c r="G26" s="21">
        <f>AVERAGE(G27:G28)</f>
        <v>2</v>
      </c>
      <c r="H26" s="21">
        <f>AVERAGE(H27:H28)</f>
        <v>2</v>
      </c>
      <c r="I26" s="37" t="s">
        <v>11</v>
      </c>
      <c r="J26" s="37" t="s">
        <v>11</v>
      </c>
      <c r="K26" s="37" t="s">
        <v>11</v>
      </c>
      <c r="L26" s="37" t="s">
        <v>11</v>
      </c>
      <c r="M26" s="37" t="s">
        <v>11</v>
      </c>
      <c r="N26" s="37" t="s">
        <v>11</v>
      </c>
    </row>
    <row r="27" spans="1:14" s="1" customFormat="1" ht="25.5" hidden="1" outlineLevel="1">
      <c r="A27" s="32" t="s">
        <v>55</v>
      </c>
      <c r="B27" s="23" t="s">
        <v>56</v>
      </c>
      <c r="C27" s="7">
        <v>30</v>
      </c>
      <c r="D27" s="7">
        <f>C27</f>
        <v>30</v>
      </c>
      <c r="E27" s="25">
        <f aca="true" t="shared" si="0" ref="E27:E66">IF(C27=0,0,D27/C27)</f>
        <v>1</v>
      </c>
      <c r="F27" s="23" t="s">
        <v>48</v>
      </c>
      <c r="G27" s="26">
        <f>K27</f>
        <v>2</v>
      </c>
      <c r="H27" s="27">
        <f>IF(F27="прямая",IF(E27&gt;120%,I27,IF(E27&lt;80%,M27,K27)),IF(E27&lt;80%,I27,IF(E27&gt;120%,M27,K27)))</f>
        <v>2</v>
      </c>
      <c r="I27" s="23">
        <v>1</v>
      </c>
      <c r="J27" s="23" t="str">
        <f aca="true" t="shared" si="1" ref="J27:J66">IF($F27="прямая","гр.4&gt;120%",IF($F27="обратная","гр.4&lt;80%","???"))</f>
        <v>гр.4&lt;80%</v>
      </c>
      <c r="K27" s="23">
        <v>2</v>
      </c>
      <c r="L27" s="23" t="s">
        <v>32</v>
      </c>
      <c r="M27" s="23">
        <v>3</v>
      </c>
      <c r="N27" s="23" t="str">
        <f aca="true" t="shared" si="2" ref="N27:N66">IF($F27="прямая","гр.4&lt;80%",IF($F27="обратная","гр.4&gt;120%","???"))</f>
        <v>гр.4&gt;120%</v>
      </c>
    </row>
    <row r="28" spans="1:14" s="1" customFormat="1" ht="38.25" hidden="1" outlineLevel="1">
      <c r="A28" s="32" t="s">
        <v>57</v>
      </c>
      <c r="B28" s="23" t="s">
        <v>56</v>
      </c>
      <c r="C28" s="7">
        <v>30</v>
      </c>
      <c r="D28" s="7">
        <f>C28</f>
        <v>30</v>
      </c>
      <c r="E28" s="25">
        <f t="shared" si="0"/>
        <v>1</v>
      </c>
      <c r="F28" s="23" t="s">
        <v>48</v>
      </c>
      <c r="G28" s="26">
        <f>K28</f>
        <v>2</v>
      </c>
      <c r="H28" s="27">
        <f>IF(F28="прямая",IF(E28&gt;120%,I28,IF(E28&lt;80%,M28,K28)),IF(E28&lt;80%,I28,IF(E28&gt;120%,M28,K28)))</f>
        <v>2</v>
      </c>
      <c r="I28" s="23">
        <v>1</v>
      </c>
      <c r="J28" s="23" t="str">
        <f t="shared" si="1"/>
        <v>гр.4&lt;80%</v>
      </c>
      <c r="K28" s="23">
        <v>2</v>
      </c>
      <c r="L28" s="23" t="s">
        <v>32</v>
      </c>
      <c r="M28" s="23">
        <v>3</v>
      </c>
      <c r="N28" s="23" t="str">
        <f t="shared" si="2"/>
        <v>гр.4&gt;120%</v>
      </c>
    </row>
    <row r="29" spans="1:14" s="11" customFormat="1" ht="25.5" hidden="1">
      <c r="A29" s="36" t="s">
        <v>58</v>
      </c>
      <c r="B29" s="37" t="s">
        <v>11</v>
      </c>
      <c r="C29" s="37" t="s">
        <v>11</v>
      </c>
      <c r="D29" s="37" t="s">
        <v>11</v>
      </c>
      <c r="E29" s="37" t="s">
        <v>11</v>
      </c>
      <c r="F29" s="37" t="s">
        <v>11</v>
      </c>
      <c r="G29" s="21">
        <f>AVERAGE(G30,G31,G34)</f>
        <v>0.5</v>
      </c>
      <c r="H29" s="21">
        <f>AVERAGE(H30,H31,H34)</f>
        <v>0.25</v>
      </c>
      <c r="I29" s="39" t="s">
        <v>11</v>
      </c>
      <c r="J29" s="37" t="s">
        <v>11</v>
      </c>
      <c r="K29" s="39" t="s">
        <v>11</v>
      </c>
      <c r="L29" s="37" t="s">
        <v>11</v>
      </c>
      <c r="M29" s="39" t="s">
        <v>11</v>
      </c>
      <c r="N29" s="37" t="s">
        <v>11</v>
      </c>
    </row>
    <row r="30" spans="1:14" s="1" customFormat="1" ht="40.5" hidden="1" outlineLevel="1">
      <c r="A30" s="22" t="s">
        <v>59</v>
      </c>
      <c r="B30" s="23" t="s">
        <v>56</v>
      </c>
      <c r="C30" s="7">
        <v>0</v>
      </c>
      <c r="D30" s="7">
        <f>C30</f>
        <v>0</v>
      </c>
      <c r="E30" s="25">
        <f t="shared" si="0"/>
        <v>0</v>
      </c>
      <c r="F30" s="23" t="s">
        <v>48</v>
      </c>
      <c r="G30" s="40">
        <f>K30</f>
        <v>0.5</v>
      </c>
      <c r="H30" s="41">
        <f>IF(F30="прямая",IF(E30&gt;120%,I30,IF(E30&lt;80%,M30,K30)),IF(E30&lt;80%,I30,IF(E30&gt;120%,M30,K30)))</f>
        <v>0.25</v>
      </c>
      <c r="I30" s="42">
        <v>0.25</v>
      </c>
      <c r="J30" s="23" t="str">
        <f t="shared" si="1"/>
        <v>гр.4&lt;80%</v>
      </c>
      <c r="K30" s="42">
        <v>0.5</v>
      </c>
      <c r="L30" s="23" t="s">
        <v>32</v>
      </c>
      <c r="M30" s="42">
        <v>0.75</v>
      </c>
      <c r="N30" s="23" t="str">
        <f t="shared" si="2"/>
        <v>гр.4&gt;120%</v>
      </c>
    </row>
    <row r="31" spans="1:14" s="1" customFormat="1" ht="25.5" hidden="1" outlineLevel="1">
      <c r="A31" s="22" t="s">
        <v>60</v>
      </c>
      <c r="B31" s="23" t="s">
        <v>11</v>
      </c>
      <c r="C31" s="23" t="s">
        <v>11</v>
      </c>
      <c r="D31" s="23" t="s">
        <v>11</v>
      </c>
      <c r="E31" s="23" t="s">
        <v>11</v>
      </c>
      <c r="F31" s="23" t="s">
        <v>11</v>
      </c>
      <c r="G31" s="41">
        <f>AVERAGE(G32:G33)</f>
        <v>0.5</v>
      </c>
      <c r="H31" s="41">
        <f>AVERAGE(H32:H33)</f>
        <v>0.25</v>
      </c>
      <c r="I31" s="42" t="s">
        <v>11</v>
      </c>
      <c r="J31" s="23" t="s">
        <v>11</v>
      </c>
      <c r="K31" s="42" t="s">
        <v>11</v>
      </c>
      <c r="L31" s="23" t="s">
        <v>11</v>
      </c>
      <c r="M31" s="42" t="s">
        <v>11</v>
      </c>
      <c r="N31" s="23" t="s">
        <v>11</v>
      </c>
    </row>
    <row r="32" spans="1:14" s="1" customFormat="1" ht="40.5" hidden="1" outlineLevel="1">
      <c r="A32" s="22" t="s">
        <v>61</v>
      </c>
      <c r="B32" s="23" t="s">
        <v>56</v>
      </c>
      <c r="C32" s="7">
        <v>0</v>
      </c>
      <c r="D32" s="7">
        <f>C32</f>
        <v>0</v>
      </c>
      <c r="E32" s="25">
        <f t="shared" si="0"/>
        <v>0</v>
      </c>
      <c r="F32" s="23" t="s">
        <v>48</v>
      </c>
      <c r="G32" s="40">
        <f>K32</f>
        <v>0.5</v>
      </c>
      <c r="H32" s="41">
        <f>IF(F32="прямая",IF(E32&gt;120%,I32,IF(E32&lt;80%,M32,K32)),IF(E32&lt;80%,I32,IF(E32&gt;120%,M32,K32)))</f>
        <v>0.25</v>
      </c>
      <c r="I32" s="42">
        <v>0.25</v>
      </c>
      <c r="J32" s="23" t="str">
        <f t="shared" si="1"/>
        <v>гр.4&lt;80%</v>
      </c>
      <c r="K32" s="42">
        <v>0.5</v>
      </c>
      <c r="L32" s="23" t="s">
        <v>32</v>
      </c>
      <c r="M32" s="42">
        <v>0.75</v>
      </c>
      <c r="N32" s="23" t="str">
        <f t="shared" si="2"/>
        <v>гр.4&gt;120%</v>
      </c>
    </row>
    <row r="33" spans="1:14" s="1" customFormat="1" ht="15" hidden="1" outlineLevel="1">
      <c r="A33" s="22" t="s">
        <v>62</v>
      </c>
      <c r="B33" s="23" t="s">
        <v>56</v>
      </c>
      <c r="C33" s="7">
        <v>0</v>
      </c>
      <c r="D33" s="7">
        <f>C33</f>
        <v>0</v>
      </c>
      <c r="E33" s="25">
        <f t="shared" si="0"/>
        <v>0</v>
      </c>
      <c r="F33" s="23" t="s">
        <v>48</v>
      </c>
      <c r="G33" s="40">
        <f>K33</f>
        <v>0.5</v>
      </c>
      <c r="H33" s="41">
        <f>IF(F33="прямая",IF(E33&gt;120%,I33,IF(E33&lt;80%,M33,K33)),IF(E33&lt;80%,I33,IF(E33&gt;120%,M33,K33)))</f>
        <v>0.25</v>
      </c>
      <c r="I33" s="42">
        <v>0.25</v>
      </c>
      <c r="J33" s="23" t="str">
        <f t="shared" si="1"/>
        <v>гр.4&lt;80%</v>
      </c>
      <c r="K33" s="42">
        <v>0.5</v>
      </c>
      <c r="L33" s="23" t="s">
        <v>32</v>
      </c>
      <c r="M33" s="42">
        <v>0.75</v>
      </c>
      <c r="N33" s="23" t="str">
        <f t="shared" si="2"/>
        <v>гр.4&gt;120%</v>
      </c>
    </row>
    <row r="34" spans="1:14" s="1" customFormat="1" ht="66" hidden="1" outlineLevel="1">
      <c r="A34" s="22" t="s">
        <v>63</v>
      </c>
      <c r="B34" s="23" t="s">
        <v>9</v>
      </c>
      <c r="C34" s="7">
        <v>0</v>
      </c>
      <c r="D34" s="7">
        <f>C34</f>
        <v>0</v>
      </c>
      <c r="E34" s="25">
        <f t="shared" si="0"/>
        <v>0</v>
      </c>
      <c r="F34" s="23" t="s">
        <v>48</v>
      </c>
      <c r="G34" s="40">
        <f>K34</f>
        <v>0.5</v>
      </c>
      <c r="H34" s="41">
        <f>IF(F34="прямая",IF(E34&gt;120%,I34,IF(E34&lt;80%,M34,K34)),IF(E34&lt;80%,I34,IF(E34&gt;120%,M34,K34)))</f>
        <v>0.25</v>
      </c>
      <c r="I34" s="42">
        <v>0.25</v>
      </c>
      <c r="J34" s="23" t="str">
        <f t="shared" si="1"/>
        <v>гр.4&lt;80%</v>
      </c>
      <c r="K34" s="42">
        <v>0.5</v>
      </c>
      <c r="L34" s="23" t="s">
        <v>32</v>
      </c>
      <c r="M34" s="42">
        <v>0.75</v>
      </c>
      <c r="N34" s="23" t="str">
        <f t="shared" si="2"/>
        <v>гр.4&gt;120%</v>
      </c>
    </row>
    <row r="35" spans="1:14" s="11" customFormat="1" ht="38.25" hidden="1">
      <c r="A35" s="36" t="s">
        <v>64</v>
      </c>
      <c r="B35" s="20" t="s">
        <v>11</v>
      </c>
      <c r="C35" s="20" t="s">
        <v>11</v>
      </c>
      <c r="D35" s="20" t="s">
        <v>11</v>
      </c>
      <c r="E35" s="38" t="s">
        <v>11</v>
      </c>
      <c r="F35" s="20" t="s">
        <v>11</v>
      </c>
      <c r="G35" s="43">
        <f>G36</f>
        <v>0.2</v>
      </c>
      <c r="H35" s="43">
        <f>H36</f>
        <v>0.1</v>
      </c>
      <c r="I35" s="44" t="s">
        <v>11</v>
      </c>
      <c r="J35" s="20" t="s">
        <v>11</v>
      </c>
      <c r="K35" s="44" t="s">
        <v>11</v>
      </c>
      <c r="L35" s="20" t="s">
        <v>11</v>
      </c>
      <c r="M35" s="44" t="s">
        <v>11</v>
      </c>
      <c r="N35" s="20" t="s">
        <v>11</v>
      </c>
    </row>
    <row r="36" spans="1:14" s="1" customFormat="1" ht="102" hidden="1" outlineLevel="1">
      <c r="A36" s="22" t="s">
        <v>65</v>
      </c>
      <c r="B36" s="23" t="s">
        <v>9</v>
      </c>
      <c r="C36" s="7">
        <v>0</v>
      </c>
      <c r="D36" s="7">
        <f>C36</f>
        <v>0</v>
      </c>
      <c r="E36" s="25">
        <f t="shared" si="0"/>
        <v>0</v>
      </c>
      <c r="F36" s="23" t="s">
        <v>48</v>
      </c>
      <c r="G36" s="40">
        <f>K36</f>
        <v>0.2</v>
      </c>
      <c r="H36" s="41">
        <f>IF(F36="прямая",IF(E36&gt;120%,I36,IF(E36&lt;80%,M36,K36)),IF(E36&lt;80%,I36,IF(E36&gt;120%,M36,K36)))</f>
        <v>0.1</v>
      </c>
      <c r="I36" s="42">
        <v>0.1</v>
      </c>
      <c r="J36" s="23" t="str">
        <f t="shared" si="1"/>
        <v>гр.4&lt;80%</v>
      </c>
      <c r="K36" s="42">
        <v>0.2</v>
      </c>
      <c r="L36" s="23" t="s">
        <v>32</v>
      </c>
      <c r="M36" s="42">
        <v>0.3</v>
      </c>
      <c r="N36" s="23" t="str">
        <f t="shared" si="2"/>
        <v>гр.4&gt;120%</v>
      </c>
    </row>
    <row r="37" spans="1:14" s="11" customFormat="1" ht="38.25" hidden="1">
      <c r="A37" s="36" t="s">
        <v>66</v>
      </c>
      <c r="B37" s="20" t="s">
        <v>11</v>
      </c>
      <c r="C37" s="20" t="s">
        <v>11</v>
      </c>
      <c r="D37" s="20" t="s">
        <v>11</v>
      </c>
      <c r="E37" s="38" t="s">
        <v>11</v>
      </c>
      <c r="F37" s="20" t="s">
        <v>11</v>
      </c>
      <c r="G37" s="43">
        <f>G38</f>
        <v>0.2</v>
      </c>
      <c r="H37" s="43">
        <f>H38</f>
        <v>0.1</v>
      </c>
      <c r="I37" s="44" t="s">
        <v>11</v>
      </c>
      <c r="J37" s="20" t="s">
        <v>11</v>
      </c>
      <c r="K37" s="44" t="s">
        <v>11</v>
      </c>
      <c r="L37" s="20" t="s">
        <v>11</v>
      </c>
      <c r="M37" s="44" t="s">
        <v>11</v>
      </c>
      <c r="N37" s="20" t="s">
        <v>11</v>
      </c>
    </row>
    <row r="38" spans="1:14" s="1" customFormat="1" ht="63.75" hidden="1" outlineLevel="1">
      <c r="A38" s="22" t="s">
        <v>67</v>
      </c>
      <c r="B38" s="23" t="s">
        <v>9</v>
      </c>
      <c r="C38" s="7">
        <v>0</v>
      </c>
      <c r="D38" s="7">
        <f>C38</f>
        <v>0</v>
      </c>
      <c r="E38" s="25">
        <f t="shared" si="0"/>
        <v>0</v>
      </c>
      <c r="F38" s="23" t="s">
        <v>48</v>
      </c>
      <c r="G38" s="40">
        <f>K38</f>
        <v>0.2</v>
      </c>
      <c r="H38" s="41">
        <f>IF(F38="прямая",IF(E38&gt;120%,I38,IF(E38&lt;80%,M38,K38)),IF(E38&lt;80%,I38,IF(E38&gt;120%,M38,K38)))</f>
        <v>0.1</v>
      </c>
      <c r="I38" s="42">
        <v>0.1</v>
      </c>
      <c r="J38" s="23" t="str">
        <f t="shared" si="1"/>
        <v>гр.4&lt;80%</v>
      </c>
      <c r="K38" s="42">
        <v>0.2</v>
      </c>
      <c r="L38" s="23" t="s">
        <v>32</v>
      </c>
      <c r="M38" s="42">
        <v>0.3</v>
      </c>
      <c r="N38" s="23" t="str">
        <f t="shared" si="2"/>
        <v>гр.4&gt;120%</v>
      </c>
    </row>
    <row r="39" spans="1:14" s="11" customFormat="1" ht="38.25" hidden="1">
      <c r="A39" s="36" t="s">
        <v>68</v>
      </c>
      <c r="B39" s="37" t="s">
        <v>11</v>
      </c>
      <c r="C39" s="37" t="s">
        <v>11</v>
      </c>
      <c r="D39" s="37" t="s">
        <v>11</v>
      </c>
      <c r="E39" s="38" t="s">
        <v>11</v>
      </c>
      <c r="F39" s="37" t="s">
        <v>11</v>
      </c>
      <c r="G39" s="43">
        <f>G40</f>
        <v>0.5</v>
      </c>
      <c r="H39" s="43">
        <f>H40</f>
        <v>0.25</v>
      </c>
      <c r="I39" s="39" t="s">
        <v>11</v>
      </c>
      <c r="J39" s="37" t="s">
        <v>11</v>
      </c>
      <c r="K39" s="39" t="s">
        <v>11</v>
      </c>
      <c r="L39" s="37" t="s">
        <v>11</v>
      </c>
      <c r="M39" s="39" t="s">
        <v>11</v>
      </c>
      <c r="N39" s="37" t="s">
        <v>11</v>
      </c>
    </row>
    <row r="40" spans="1:14" s="1" customFormat="1" ht="38.25" hidden="1" outlineLevel="1">
      <c r="A40" s="22" t="s">
        <v>69</v>
      </c>
      <c r="B40" s="23" t="s">
        <v>9</v>
      </c>
      <c r="C40" s="7">
        <v>0</v>
      </c>
      <c r="D40" s="7">
        <v>0</v>
      </c>
      <c r="E40" s="25">
        <f t="shared" si="0"/>
        <v>0</v>
      </c>
      <c r="F40" s="23" t="s">
        <v>48</v>
      </c>
      <c r="G40" s="40">
        <f>K40</f>
        <v>0.5</v>
      </c>
      <c r="H40" s="41">
        <f>IF(F40="прямая",IF(E40&gt;120%,I40,IF(E40&lt;80%,M40,K40)),IF(E40&lt;80%,I40,IF(E40&gt;120%,M40,K40)))</f>
        <v>0.25</v>
      </c>
      <c r="I40" s="42">
        <v>0.25</v>
      </c>
      <c r="J40" s="23" t="str">
        <f t="shared" si="1"/>
        <v>гр.4&lt;80%</v>
      </c>
      <c r="K40" s="42">
        <v>0.5</v>
      </c>
      <c r="L40" s="23" t="s">
        <v>32</v>
      </c>
      <c r="M40" s="42">
        <v>0.75</v>
      </c>
      <c r="N40" s="23" t="str">
        <f t="shared" si="2"/>
        <v>гр.4&gt;120%</v>
      </c>
    </row>
    <row r="41" spans="1:14" s="11" customFormat="1" ht="25.5" hidden="1">
      <c r="A41" s="36" t="s">
        <v>70</v>
      </c>
      <c r="B41" s="20" t="s">
        <v>11</v>
      </c>
      <c r="C41" s="20" t="s">
        <v>11</v>
      </c>
      <c r="D41" s="20" t="s">
        <v>11</v>
      </c>
      <c r="E41" s="38" t="s">
        <v>11</v>
      </c>
      <c r="F41" s="20" t="s">
        <v>11</v>
      </c>
      <c r="G41" s="43">
        <f>AVERAGE(G42,G43)</f>
        <v>0.5</v>
      </c>
      <c r="H41" s="43">
        <f>AVERAGE(H42,H43)</f>
        <v>0.375</v>
      </c>
      <c r="I41" s="39" t="s">
        <v>11</v>
      </c>
      <c r="J41" s="37" t="s">
        <v>11</v>
      </c>
      <c r="K41" s="39" t="s">
        <v>11</v>
      </c>
      <c r="L41" s="37" t="s">
        <v>11</v>
      </c>
      <c r="M41" s="39" t="s">
        <v>11</v>
      </c>
      <c r="N41" s="37" t="s">
        <v>11</v>
      </c>
    </row>
    <row r="42" spans="1:14" s="1" customFormat="1" ht="39" customHeight="1" hidden="1" outlineLevel="1">
      <c r="A42" s="22" t="s">
        <v>71</v>
      </c>
      <c r="B42" s="23" t="s">
        <v>41</v>
      </c>
      <c r="C42" s="7">
        <v>1</v>
      </c>
      <c r="D42" s="7">
        <f>C42</f>
        <v>1</v>
      </c>
      <c r="E42" s="25">
        <f t="shared" si="0"/>
        <v>1</v>
      </c>
      <c r="F42" s="23" t="s">
        <v>31</v>
      </c>
      <c r="G42" s="40">
        <f>K42</f>
        <v>0.5</v>
      </c>
      <c r="H42" s="41">
        <f>IF(F42="прямая",IF(E42&gt;120%,I42,IF(E42&lt;80%,M42,K42)),IF(E42&lt;80%,I42,IF(E42&gt;120%,M42,K42)))</f>
        <v>0.5</v>
      </c>
      <c r="I42" s="42">
        <v>0.25</v>
      </c>
      <c r="J42" s="23" t="str">
        <f t="shared" si="1"/>
        <v>гр.4&gt;120%</v>
      </c>
      <c r="K42" s="42">
        <v>0.5</v>
      </c>
      <c r="L42" s="23" t="s">
        <v>32</v>
      </c>
      <c r="M42" s="42">
        <v>0.75</v>
      </c>
      <c r="N42" s="23" t="str">
        <f t="shared" si="2"/>
        <v>гр.4&lt;80%</v>
      </c>
    </row>
    <row r="43" spans="1:14" s="1" customFormat="1" ht="63.75" hidden="1" outlineLevel="1">
      <c r="A43" s="22" t="s">
        <v>72</v>
      </c>
      <c r="B43" s="23" t="s">
        <v>9</v>
      </c>
      <c r="C43" s="7">
        <v>0</v>
      </c>
      <c r="D43" s="7">
        <f>C43</f>
        <v>0</v>
      </c>
      <c r="E43" s="25">
        <f t="shared" si="0"/>
        <v>0</v>
      </c>
      <c r="F43" s="23" t="s">
        <v>48</v>
      </c>
      <c r="G43" s="40">
        <f>K43</f>
        <v>0.5</v>
      </c>
      <c r="H43" s="41">
        <f>IF(F43="прямая",IF(E43&gt;120%,I43,IF(E43&lt;80%,M43,K43)),IF(E43&lt;80%,I43,IF(E43&gt;120%,M43,K43)))</f>
        <v>0.25</v>
      </c>
      <c r="I43" s="42">
        <v>0.25</v>
      </c>
      <c r="J43" s="23" t="str">
        <f t="shared" si="1"/>
        <v>гр.4&lt;80%</v>
      </c>
      <c r="K43" s="42">
        <v>0.5</v>
      </c>
      <c r="L43" s="23" t="s">
        <v>32</v>
      </c>
      <c r="M43" s="42">
        <v>0.75</v>
      </c>
      <c r="N43" s="23" t="str">
        <f t="shared" si="2"/>
        <v>гр.4&gt;120%</v>
      </c>
    </row>
    <row r="44" spans="1:14" s="11" customFormat="1" ht="38.25" hidden="1">
      <c r="A44" s="36" t="s">
        <v>73</v>
      </c>
      <c r="B44" s="20" t="s">
        <v>11</v>
      </c>
      <c r="C44" s="20" t="s">
        <v>11</v>
      </c>
      <c r="D44" s="20" t="s">
        <v>11</v>
      </c>
      <c r="E44" s="38" t="s">
        <v>11</v>
      </c>
      <c r="F44" s="20" t="s">
        <v>11</v>
      </c>
      <c r="G44" s="43">
        <f>G45</f>
        <v>0.2</v>
      </c>
      <c r="H44" s="43">
        <f>H45</f>
        <v>0.1</v>
      </c>
      <c r="I44" s="44" t="s">
        <v>11</v>
      </c>
      <c r="J44" s="20" t="s">
        <v>11</v>
      </c>
      <c r="K44" s="44" t="s">
        <v>11</v>
      </c>
      <c r="L44" s="20" t="s">
        <v>11</v>
      </c>
      <c r="M44" s="44" t="s">
        <v>11</v>
      </c>
      <c r="N44" s="20" t="s">
        <v>11</v>
      </c>
    </row>
    <row r="45" spans="1:14" s="1" customFormat="1" ht="51" hidden="1" outlineLevel="1">
      <c r="A45" s="22" t="s">
        <v>74</v>
      </c>
      <c r="B45" s="23" t="s">
        <v>9</v>
      </c>
      <c r="C45" s="7">
        <v>0</v>
      </c>
      <c r="D45" s="7">
        <f>C45</f>
        <v>0</v>
      </c>
      <c r="E45" s="25">
        <f t="shared" si="0"/>
        <v>0</v>
      </c>
      <c r="F45" s="23" t="s">
        <v>48</v>
      </c>
      <c r="G45" s="40">
        <f>K45</f>
        <v>0.2</v>
      </c>
      <c r="H45" s="41">
        <f>IF(F45="прямая",IF(E45&gt;120%,I45,IF(E45&lt;80%,M45,K45)),IF(E45&lt;80%,I45,IF(E45&gt;120%,M45,K45)))</f>
        <v>0.1</v>
      </c>
      <c r="I45" s="42">
        <v>0.1</v>
      </c>
      <c r="J45" s="23" t="str">
        <f t="shared" si="1"/>
        <v>гр.4&lt;80%</v>
      </c>
      <c r="K45" s="42">
        <v>0.2</v>
      </c>
      <c r="L45" s="23" t="s">
        <v>32</v>
      </c>
      <c r="M45" s="42">
        <v>0.3</v>
      </c>
      <c r="N45" s="23" t="str">
        <f t="shared" si="2"/>
        <v>гр.4&gt;120%</v>
      </c>
    </row>
    <row r="46" spans="1:14" s="11" customFormat="1" ht="13.5" customHeight="1" collapsed="1">
      <c r="A46" s="33" t="s">
        <v>75</v>
      </c>
      <c r="B46" s="13" t="s">
        <v>11</v>
      </c>
      <c r="C46" s="13" t="s">
        <v>11</v>
      </c>
      <c r="D46" s="13" t="s">
        <v>11</v>
      </c>
      <c r="E46" s="13" t="s">
        <v>11</v>
      </c>
      <c r="F46" s="13" t="s">
        <v>11</v>
      </c>
      <c r="G46" s="13">
        <f>AVERAGE(G26,G29,G35,G37,G39,G41,G44)</f>
        <v>0.5857142857142857</v>
      </c>
      <c r="H46" s="13">
        <f>AVERAGE(H26,H29,H35,H37,H39,H41,H44)</f>
        <v>0.4535714285714286</v>
      </c>
      <c r="I46" s="13" t="s">
        <v>11</v>
      </c>
      <c r="J46" s="13" t="s">
        <v>11</v>
      </c>
      <c r="K46" s="13" t="s">
        <v>11</v>
      </c>
      <c r="L46" s="13" t="s">
        <v>11</v>
      </c>
      <c r="M46" s="13" t="s">
        <v>11</v>
      </c>
      <c r="N46" s="13" t="s">
        <v>11</v>
      </c>
    </row>
    <row r="47" spans="1:14" s="1" customFormat="1" ht="15.75" customHeight="1">
      <c r="A47" s="15" t="s">
        <v>76</v>
      </c>
      <c r="B47" s="17"/>
      <c r="C47" s="17"/>
      <c r="D47" s="17"/>
      <c r="E47" s="17"/>
      <c r="F47" s="17"/>
      <c r="G47" s="17"/>
      <c r="H47" s="17"/>
      <c r="I47" s="34" t="s">
        <v>11</v>
      </c>
      <c r="J47" s="34" t="s">
        <v>11</v>
      </c>
      <c r="K47" s="34" t="s">
        <v>11</v>
      </c>
      <c r="L47" s="34" t="s">
        <v>11</v>
      </c>
      <c r="M47" s="34" t="s">
        <v>11</v>
      </c>
      <c r="N47" s="35" t="s">
        <v>11</v>
      </c>
    </row>
    <row r="48" spans="1:14" s="11" customFormat="1" ht="39.75" customHeight="1">
      <c r="A48" s="36" t="s">
        <v>77</v>
      </c>
      <c r="B48" s="37" t="s">
        <v>41</v>
      </c>
      <c r="C48" s="29">
        <v>0</v>
      </c>
      <c r="D48" s="29">
        <f>C48</f>
        <v>0</v>
      </c>
      <c r="E48" s="30">
        <f t="shared" si="0"/>
        <v>0</v>
      </c>
      <c r="F48" s="37" t="s">
        <v>31</v>
      </c>
      <c r="G48" s="31">
        <f>K48</f>
        <v>2</v>
      </c>
      <c r="H48" s="21">
        <f>IF(F48="прямая",IF(E48&gt;120%,I48,IF(E48&lt;80%,M48,K48)),IF(E48&lt;80%,I48,IF(E48&gt;120%,M48,K48)))</f>
        <v>3</v>
      </c>
      <c r="I48" s="37">
        <v>1</v>
      </c>
      <c r="J48" s="37" t="str">
        <f t="shared" si="1"/>
        <v>гр.4&gt;120%</v>
      </c>
      <c r="K48" s="37">
        <v>2</v>
      </c>
      <c r="L48" s="37" t="s">
        <v>32</v>
      </c>
      <c r="M48" s="37">
        <v>3</v>
      </c>
      <c r="N48" s="37" t="str">
        <f t="shared" si="2"/>
        <v>гр.4&lt;80%</v>
      </c>
    </row>
    <row r="49" spans="1:14" s="11" customFormat="1" ht="14.25" customHeight="1">
      <c r="A49" s="36" t="s">
        <v>78</v>
      </c>
      <c r="B49" s="20" t="s">
        <v>11</v>
      </c>
      <c r="C49" s="20" t="s">
        <v>11</v>
      </c>
      <c r="D49" s="20" t="s">
        <v>11</v>
      </c>
      <c r="E49" s="38" t="s">
        <v>11</v>
      </c>
      <c r="F49" s="20" t="s">
        <v>11</v>
      </c>
      <c r="G49" s="21">
        <f>AVERAGE(G50:G55)</f>
        <v>2</v>
      </c>
      <c r="H49" s="21">
        <f>AVERAGE(H50:H55)</f>
        <v>2.1666666666666665</v>
      </c>
      <c r="I49" s="20" t="s">
        <v>11</v>
      </c>
      <c r="J49" s="20" t="s">
        <v>11</v>
      </c>
      <c r="K49" s="20" t="s">
        <v>11</v>
      </c>
      <c r="L49" s="20" t="s">
        <v>11</v>
      </c>
      <c r="M49" s="20" t="s">
        <v>11</v>
      </c>
      <c r="N49" s="20" t="s">
        <v>11</v>
      </c>
    </row>
    <row r="50" spans="1:14" s="1" customFormat="1" ht="51" hidden="1" outlineLevel="1">
      <c r="A50" s="22" t="s">
        <v>79</v>
      </c>
      <c r="B50" s="23" t="s">
        <v>30</v>
      </c>
      <c r="C50" s="45">
        <v>1</v>
      </c>
      <c r="D50" s="45">
        <f aca="true" t="shared" si="3" ref="D50:D55">C50</f>
        <v>1</v>
      </c>
      <c r="E50" s="25">
        <f t="shared" si="0"/>
        <v>1</v>
      </c>
      <c r="F50" s="23" t="s">
        <v>48</v>
      </c>
      <c r="G50" s="26">
        <f aca="true" t="shared" si="4" ref="G50:G55">K50</f>
        <v>2</v>
      </c>
      <c r="H50" s="27">
        <f aca="true" t="shared" si="5" ref="H50:H55">IF(F50="прямая",IF(E50&gt;120%,I50,IF(E50&lt;80%,M50,K50)),IF(E50&lt;80%,I50,IF(E50&gt;120%,M50,K50)))</f>
        <v>2</v>
      </c>
      <c r="I50" s="23">
        <v>1</v>
      </c>
      <c r="J50" s="23" t="str">
        <f t="shared" si="1"/>
        <v>гр.4&lt;80%</v>
      </c>
      <c r="K50" s="23">
        <v>2</v>
      </c>
      <c r="L50" s="23" t="s">
        <v>32</v>
      </c>
      <c r="M50" s="23">
        <v>3</v>
      </c>
      <c r="N50" s="23" t="str">
        <f t="shared" si="2"/>
        <v>гр.4&gt;120%</v>
      </c>
    </row>
    <row r="51" spans="1:14" s="1" customFormat="1" ht="51" hidden="1" outlineLevel="1">
      <c r="A51" s="22" t="s">
        <v>80</v>
      </c>
      <c r="B51" s="23" t="s">
        <v>30</v>
      </c>
      <c r="C51" s="45">
        <v>1</v>
      </c>
      <c r="D51" s="45">
        <f t="shared" si="3"/>
        <v>1</v>
      </c>
      <c r="E51" s="25">
        <f t="shared" si="0"/>
        <v>1</v>
      </c>
      <c r="F51" s="23" t="s">
        <v>31</v>
      </c>
      <c r="G51" s="26">
        <f t="shared" si="4"/>
        <v>2</v>
      </c>
      <c r="H51" s="27">
        <f t="shared" si="5"/>
        <v>2</v>
      </c>
      <c r="I51" s="23">
        <v>1</v>
      </c>
      <c r="J51" s="23" t="str">
        <f t="shared" si="1"/>
        <v>гр.4&gt;120%</v>
      </c>
      <c r="K51" s="23">
        <v>2</v>
      </c>
      <c r="L51" s="23" t="s">
        <v>32</v>
      </c>
      <c r="M51" s="23">
        <v>3</v>
      </c>
      <c r="N51" s="23" t="str">
        <f t="shared" si="2"/>
        <v>гр.4&lt;80%</v>
      </c>
    </row>
    <row r="52" spans="1:14" s="1" customFormat="1" ht="63.75" hidden="1" outlineLevel="1">
      <c r="A52" s="22" t="s">
        <v>81</v>
      </c>
      <c r="B52" s="23" t="s">
        <v>30</v>
      </c>
      <c r="C52" s="45">
        <v>1</v>
      </c>
      <c r="D52" s="45">
        <f t="shared" si="3"/>
        <v>1</v>
      </c>
      <c r="E52" s="25">
        <f t="shared" si="0"/>
        <v>1</v>
      </c>
      <c r="F52" s="23" t="s">
        <v>48</v>
      </c>
      <c r="G52" s="26">
        <f t="shared" si="4"/>
        <v>2</v>
      </c>
      <c r="H52" s="27">
        <f t="shared" si="5"/>
        <v>2</v>
      </c>
      <c r="I52" s="23">
        <v>1</v>
      </c>
      <c r="J52" s="23" t="str">
        <f t="shared" si="1"/>
        <v>гр.4&lt;80%</v>
      </c>
      <c r="K52" s="23">
        <v>2</v>
      </c>
      <c r="L52" s="23" t="s">
        <v>32</v>
      </c>
      <c r="M52" s="23">
        <v>3</v>
      </c>
      <c r="N52" s="23" t="str">
        <f t="shared" si="2"/>
        <v>гр.4&gt;120%</v>
      </c>
    </row>
    <row r="53" spans="1:14" s="1" customFormat="1" ht="63.75" hidden="1" outlineLevel="1">
      <c r="A53" s="22" t="s">
        <v>82</v>
      </c>
      <c r="B53" s="23" t="s">
        <v>30</v>
      </c>
      <c r="C53" s="45">
        <v>1</v>
      </c>
      <c r="D53" s="45">
        <f t="shared" si="3"/>
        <v>1</v>
      </c>
      <c r="E53" s="25">
        <f t="shared" si="0"/>
        <v>1</v>
      </c>
      <c r="F53" s="23" t="s">
        <v>48</v>
      </c>
      <c r="G53" s="26">
        <f t="shared" si="4"/>
        <v>2</v>
      </c>
      <c r="H53" s="27">
        <f t="shared" si="5"/>
        <v>2</v>
      </c>
      <c r="I53" s="23">
        <v>1</v>
      </c>
      <c r="J53" s="23" t="str">
        <f t="shared" si="1"/>
        <v>гр.4&lt;80%</v>
      </c>
      <c r="K53" s="23">
        <v>2</v>
      </c>
      <c r="L53" s="23" t="s">
        <v>32</v>
      </c>
      <c r="M53" s="23">
        <v>3</v>
      </c>
      <c r="N53" s="23" t="str">
        <f t="shared" si="2"/>
        <v>гр.4&gt;120%</v>
      </c>
    </row>
    <row r="54" spans="1:14" s="1" customFormat="1" ht="38.25" hidden="1" outlineLevel="1">
      <c r="A54" s="22" t="s">
        <v>83</v>
      </c>
      <c r="B54" s="23" t="s">
        <v>30</v>
      </c>
      <c r="C54" s="45">
        <v>1</v>
      </c>
      <c r="D54" s="45">
        <f t="shared" si="3"/>
        <v>1</v>
      </c>
      <c r="E54" s="25">
        <f t="shared" si="0"/>
        <v>1</v>
      </c>
      <c r="F54" s="23" t="s">
        <v>31</v>
      </c>
      <c r="G54" s="26">
        <f t="shared" si="4"/>
        <v>2</v>
      </c>
      <c r="H54" s="27">
        <f t="shared" si="5"/>
        <v>2</v>
      </c>
      <c r="I54" s="23">
        <v>1</v>
      </c>
      <c r="J54" s="23" t="str">
        <f t="shared" si="1"/>
        <v>гр.4&gt;120%</v>
      </c>
      <c r="K54" s="23">
        <v>2</v>
      </c>
      <c r="L54" s="23" t="s">
        <v>32</v>
      </c>
      <c r="M54" s="23">
        <v>3</v>
      </c>
      <c r="N54" s="23" t="str">
        <f t="shared" si="2"/>
        <v>гр.4&lt;80%</v>
      </c>
    </row>
    <row r="55" spans="1:14" s="1" customFormat="1" ht="38.25" hidden="1" outlineLevel="1">
      <c r="A55" s="22" t="s">
        <v>84</v>
      </c>
      <c r="B55" s="23" t="s">
        <v>9</v>
      </c>
      <c r="C55" s="7">
        <v>0</v>
      </c>
      <c r="D55" s="7">
        <f t="shared" si="3"/>
        <v>0</v>
      </c>
      <c r="E55" s="25">
        <f t="shared" si="0"/>
        <v>0</v>
      </c>
      <c r="F55" s="23" t="s">
        <v>31</v>
      </c>
      <c r="G55" s="26">
        <f t="shared" si="4"/>
        <v>2</v>
      </c>
      <c r="H55" s="27">
        <f t="shared" si="5"/>
        <v>3</v>
      </c>
      <c r="I55" s="23">
        <v>1</v>
      </c>
      <c r="J55" s="23" t="str">
        <f t="shared" si="1"/>
        <v>гр.4&gt;120%</v>
      </c>
      <c r="K55" s="23">
        <v>2</v>
      </c>
      <c r="L55" s="23" t="s">
        <v>32</v>
      </c>
      <c r="M55" s="23">
        <v>3</v>
      </c>
      <c r="N55" s="23" t="str">
        <f t="shared" si="2"/>
        <v>гр.4&lt;80%</v>
      </c>
    </row>
    <row r="56" spans="1:14" s="11" customFormat="1" ht="25.5" customHeight="1" collapsed="1">
      <c r="A56" s="36" t="s">
        <v>85</v>
      </c>
      <c r="B56" s="20" t="s">
        <v>11</v>
      </c>
      <c r="C56" s="20" t="s">
        <v>11</v>
      </c>
      <c r="D56" s="20" t="s">
        <v>11</v>
      </c>
      <c r="E56" s="38" t="s">
        <v>11</v>
      </c>
      <c r="F56" s="20" t="s">
        <v>11</v>
      </c>
      <c r="G56" s="21">
        <f>AVERAGE(G57:G58)</f>
        <v>2</v>
      </c>
      <c r="H56" s="21">
        <f>AVERAGE(H57:H58)</f>
        <v>2.5</v>
      </c>
      <c r="I56" s="20" t="s">
        <v>11</v>
      </c>
      <c r="J56" s="20" t="s">
        <v>11</v>
      </c>
      <c r="K56" s="20" t="s">
        <v>11</v>
      </c>
      <c r="L56" s="20" t="s">
        <v>11</v>
      </c>
      <c r="M56" s="20" t="s">
        <v>11</v>
      </c>
      <c r="N56" s="20" t="s">
        <v>11</v>
      </c>
    </row>
    <row r="57" spans="1:14" s="1" customFormat="1" ht="25.5" hidden="1" outlineLevel="1">
      <c r="A57" s="22" t="s">
        <v>86</v>
      </c>
      <c r="B57" s="23" t="s">
        <v>56</v>
      </c>
      <c r="C57" s="7">
        <v>1</v>
      </c>
      <c r="D57" s="7">
        <f>C57</f>
        <v>1</v>
      </c>
      <c r="E57" s="25">
        <f t="shared" si="0"/>
        <v>1</v>
      </c>
      <c r="F57" s="23" t="s">
        <v>48</v>
      </c>
      <c r="G57" s="26">
        <f>K57</f>
        <v>2</v>
      </c>
      <c r="H57" s="27">
        <f>IF(F57="прямая",IF(E57&gt;120%,I57,IF(E57&lt;80%,M57,K57)),IF(E57&lt;80%,I57,IF(E57&gt;120%,M57,K57)))</f>
        <v>2</v>
      </c>
      <c r="I57" s="23">
        <v>1</v>
      </c>
      <c r="J57" s="23" t="str">
        <f t="shared" si="1"/>
        <v>гр.4&lt;80%</v>
      </c>
      <c r="K57" s="23">
        <v>2</v>
      </c>
      <c r="L57" s="23" t="s">
        <v>32</v>
      </c>
      <c r="M57" s="23">
        <v>3</v>
      </c>
      <c r="N57" s="23" t="str">
        <f t="shared" si="2"/>
        <v>гр.4&gt;120%</v>
      </c>
    </row>
    <row r="58" spans="1:14" s="1" customFormat="1" ht="38.25" hidden="1" outlineLevel="1">
      <c r="A58" s="22" t="s">
        <v>87</v>
      </c>
      <c r="B58" s="23" t="s">
        <v>11</v>
      </c>
      <c r="C58" s="23" t="s">
        <v>11</v>
      </c>
      <c r="D58" s="23" t="s">
        <v>11</v>
      </c>
      <c r="E58" s="23" t="s">
        <v>11</v>
      </c>
      <c r="F58" s="23" t="s">
        <v>11</v>
      </c>
      <c r="G58" s="27">
        <f>AVERAGE(G59:G61)</f>
        <v>2</v>
      </c>
      <c r="H58" s="27">
        <f>AVERAGE(H59:H61)</f>
        <v>3</v>
      </c>
      <c r="I58" s="23" t="s">
        <v>11</v>
      </c>
      <c r="J58" s="23" t="s">
        <v>11</v>
      </c>
      <c r="K58" s="23" t="s">
        <v>11</v>
      </c>
      <c r="L58" s="23" t="s">
        <v>11</v>
      </c>
      <c r="M58" s="23" t="s">
        <v>11</v>
      </c>
      <c r="N58" s="23" t="s">
        <v>11</v>
      </c>
    </row>
    <row r="59" spans="1:14" s="1" customFormat="1" ht="15" hidden="1" outlineLevel="1">
      <c r="A59" s="22" t="s">
        <v>88</v>
      </c>
      <c r="B59" s="23" t="s">
        <v>89</v>
      </c>
      <c r="C59" s="7">
        <v>0</v>
      </c>
      <c r="D59" s="7">
        <f>C59</f>
        <v>0</v>
      </c>
      <c r="E59" s="25">
        <f t="shared" si="0"/>
        <v>0</v>
      </c>
      <c r="F59" s="23" t="s">
        <v>31</v>
      </c>
      <c r="G59" s="26">
        <f>K59</f>
        <v>2</v>
      </c>
      <c r="H59" s="27">
        <f>IF(F59="прямая",IF(E59&gt;120%,I59,IF(E59&lt;80%,M59,K59)),IF(E59&lt;80%,I59,IF(E59&gt;120%,M59,K59)))</f>
        <v>3</v>
      </c>
      <c r="I59" s="23">
        <v>1</v>
      </c>
      <c r="J59" s="23" t="str">
        <f t="shared" si="1"/>
        <v>гр.4&gt;120%</v>
      </c>
      <c r="K59" s="23">
        <v>2</v>
      </c>
      <c r="L59" s="23" t="s">
        <v>32</v>
      </c>
      <c r="M59" s="23">
        <v>3</v>
      </c>
      <c r="N59" s="23" t="str">
        <f t="shared" si="2"/>
        <v>гр.4&lt;80%</v>
      </c>
    </row>
    <row r="60" spans="1:14" s="1" customFormat="1" ht="27.75" hidden="1" outlineLevel="1">
      <c r="A60" s="22" t="s">
        <v>90</v>
      </c>
      <c r="B60" s="23" t="s">
        <v>89</v>
      </c>
      <c r="C60" s="7">
        <v>0</v>
      </c>
      <c r="D60" s="7">
        <f>C60</f>
        <v>0</v>
      </c>
      <c r="E60" s="25">
        <f t="shared" si="0"/>
        <v>0</v>
      </c>
      <c r="F60" s="23" t="s">
        <v>31</v>
      </c>
      <c r="G60" s="26">
        <f>K60</f>
        <v>2</v>
      </c>
      <c r="H60" s="27">
        <f>IF(F60="прямая",IF(E60&gt;120%,I60,IF(E60&lt;80%,M60,K60)),IF(E60&lt;80%,I60,IF(E60&gt;120%,M60,K60)))</f>
        <v>3</v>
      </c>
      <c r="I60" s="23">
        <v>1</v>
      </c>
      <c r="J60" s="23" t="str">
        <f t="shared" si="1"/>
        <v>гр.4&gt;120%</v>
      </c>
      <c r="K60" s="23">
        <v>2</v>
      </c>
      <c r="L60" s="23" t="s">
        <v>32</v>
      </c>
      <c r="M60" s="23">
        <v>3</v>
      </c>
      <c r="N60" s="23" t="str">
        <f t="shared" si="2"/>
        <v>гр.4&lt;80%</v>
      </c>
    </row>
    <row r="61" spans="1:14" s="1" customFormat="1" ht="15" hidden="1" outlineLevel="1">
      <c r="A61" s="10" t="s">
        <v>91</v>
      </c>
      <c r="B61" s="23" t="s">
        <v>89</v>
      </c>
      <c r="C61" s="7">
        <v>0</v>
      </c>
      <c r="D61" s="7">
        <f>C61</f>
        <v>0</v>
      </c>
      <c r="E61" s="25">
        <f t="shared" si="0"/>
        <v>0</v>
      </c>
      <c r="F61" s="23" t="s">
        <v>31</v>
      </c>
      <c r="G61" s="26">
        <f>K61</f>
        <v>2</v>
      </c>
      <c r="H61" s="27">
        <f>IF(F61="прямая",IF(E61&gt;120%,I61,IF(E61&lt;80%,M61,K61)),IF(E61&lt;80%,I61,IF(E61&gt;120%,M61,K61)))</f>
        <v>3</v>
      </c>
      <c r="I61" s="23">
        <v>1</v>
      </c>
      <c r="J61" s="23" t="str">
        <f t="shared" si="1"/>
        <v>гр.4&gt;120%</v>
      </c>
      <c r="K61" s="23">
        <v>2</v>
      </c>
      <c r="L61" s="23" t="s">
        <v>32</v>
      </c>
      <c r="M61" s="23">
        <v>3</v>
      </c>
      <c r="N61" s="23" t="str">
        <f t="shared" si="2"/>
        <v>гр.4&lt;80%</v>
      </c>
    </row>
    <row r="62" spans="1:14" s="11" customFormat="1" ht="25.5" customHeight="1" collapsed="1">
      <c r="A62" s="36" t="s">
        <v>92</v>
      </c>
      <c r="B62" s="20" t="s">
        <v>11</v>
      </c>
      <c r="C62" s="20" t="s">
        <v>11</v>
      </c>
      <c r="D62" s="20" t="s">
        <v>11</v>
      </c>
      <c r="E62" s="38" t="s">
        <v>11</v>
      </c>
      <c r="F62" s="20" t="s">
        <v>11</v>
      </c>
      <c r="G62" s="21">
        <f>G63</f>
        <v>2</v>
      </c>
      <c r="H62" s="21">
        <f>H63</f>
        <v>1</v>
      </c>
      <c r="I62" s="20" t="s">
        <v>11</v>
      </c>
      <c r="J62" s="20" t="s">
        <v>11</v>
      </c>
      <c r="K62" s="20" t="s">
        <v>11</v>
      </c>
      <c r="L62" s="20" t="s">
        <v>11</v>
      </c>
      <c r="M62" s="20" t="s">
        <v>11</v>
      </c>
      <c r="N62" s="20" t="s">
        <v>11</v>
      </c>
    </row>
    <row r="63" spans="1:14" s="1" customFormat="1" ht="38.25" hidden="1" outlineLevel="1">
      <c r="A63" s="22" t="s">
        <v>93</v>
      </c>
      <c r="B63" s="23" t="s">
        <v>89</v>
      </c>
      <c r="C63" s="7">
        <v>0</v>
      </c>
      <c r="D63" s="7">
        <f>C63</f>
        <v>0</v>
      </c>
      <c r="E63" s="25">
        <f t="shared" si="0"/>
        <v>0</v>
      </c>
      <c r="F63" s="23" t="s">
        <v>48</v>
      </c>
      <c r="G63" s="26">
        <f>K63</f>
        <v>2</v>
      </c>
      <c r="H63" s="27">
        <f>IF(F63="прямая",IF(E63&gt;120%,I63,IF(E63&lt;80%,M63,K63)),IF(E63&lt;80%,I63,IF(E63&gt;120%,M63,K63)))</f>
        <v>1</v>
      </c>
      <c r="I63" s="23">
        <v>1</v>
      </c>
      <c r="J63" s="23" t="str">
        <f t="shared" si="1"/>
        <v>гр.4&lt;80%</v>
      </c>
      <c r="K63" s="23">
        <v>2</v>
      </c>
      <c r="L63" s="23" t="s">
        <v>32</v>
      </c>
      <c r="M63" s="23">
        <v>3</v>
      </c>
      <c r="N63" s="23" t="str">
        <f t="shared" si="2"/>
        <v>гр.4&gt;120%</v>
      </c>
    </row>
    <row r="64" spans="1:14" s="11" customFormat="1" ht="51.75" customHeight="1" collapsed="1">
      <c r="A64" s="36" t="s">
        <v>94</v>
      </c>
      <c r="B64" s="20" t="s">
        <v>11</v>
      </c>
      <c r="C64" s="20" t="s">
        <v>11</v>
      </c>
      <c r="D64" s="20" t="s">
        <v>11</v>
      </c>
      <c r="E64" s="38" t="s">
        <v>11</v>
      </c>
      <c r="F64" s="20" t="s">
        <v>11</v>
      </c>
      <c r="G64" s="21">
        <f>AVERAGE(G65:G66)</f>
        <v>2</v>
      </c>
      <c r="H64" s="21">
        <f>AVERAGE(H65:H66)</f>
        <v>2</v>
      </c>
      <c r="I64" s="20" t="s">
        <v>11</v>
      </c>
      <c r="J64" s="20" t="s">
        <v>11</v>
      </c>
      <c r="K64" s="20" t="s">
        <v>11</v>
      </c>
      <c r="L64" s="20" t="s">
        <v>11</v>
      </c>
      <c r="M64" s="20" t="s">
        <v>11</v>
      </c>
      <c r="N64" s="20" t="s">
        <v>11</v>
      </c>
    </row>
    <row r="65" spans="1:14" s="1" customFormat="1" ht="25.5" hidden="1" outlineLevel="1">
      <c r="A65" s="22" t="s">
        <v>95</v>
      </c>
      <c r="B65" s="23" t="e">
        <f>-#REF!</f>
        <v>#REF!</v>
      </c>
      <c r="C65" s="7">
        <v>0</v>
      </c>
      <c r="D65" s="7">
        <f>C65</f>
        <v>0</v>
      </c>
      <c r="E65" s="25">
        <f t="shared" si="0"/>
        <v>0</v>
      </c>
      <c r="F65" s="23" t="s">
        <v>48</v>
      </c>
      <c r="G65" s="26">
        <f>K65</f>
        <v>2</v>
      </c>
      <c r="H65" s="27">
        <f>IF(F65="прямая",IF(E65&gt;120%,I65,IF(E65&lt;80%,M65,K65)),IF(E65&lt;80%,I65,IF(E65&gt;120%,M65,K65)))</f>
        <v>1</v>
      </c>
      <c r="I65" s="23">
        <v>1</v>
      </c>
      <c r="J65" s="23" t="str">
        <f t="shared" si="1"/>
        <v>гр.4&lt;80%</v>
      </c>
      <c r="K65" s="23">
        <v>2</v>
      </c>
      <c r="L65" s="23" t="s">
        <v>32</v>
      </c>
      <c r="M65" s="23">
        <v>3</v>
      </c>
      <c r="N65" s="23" t="str">
        <f t="shared" si="2"/>
        <v>гр.4&gt;120%</v>
      </c>
    </row>
    <row r="66" spans="1:14" s="1" customFormat="1" ht="63.75" hidden="1" outlineLevel="1">
      <c r="A66" s="22" t="s">
        <v>96</v>
      </c>
      <c r="B66" s="23" t="s">
        <v>30</v>
      </c>
      <c r="C66" s="7">
        <v>0</v>
      </c>
      <c r="D66" s="7">
        <f>C66</f>
        <v>0</v>
      </c>
      <c r="E66" s="25">
        <f t="shared" si="0"/>
        <v>0</v>
      </c>
      <c r="F66" s="23" t="s">
        <v>31</v>
      </c>
      <c r="G66" s="26">
        <f>K66</f>
        <v>2</v>
      </c>
      <c r="H66" s="27">
        <f>IF(F66="прямая",IF(E66&gt;120%,I66,IF(E66&lt;80%,M66,K66)),IF(E66&lt;80%,I66,IF(E66&gt;120%,M66,K66)))</f>
        <v>3</v>
      </c>
      <c r="I66" s="23">
        <v>1</v>
      </c>
      <c r="J66" s="23" t="str">
        <f t="shared" si="1"/>
        <v>гр.4&gt;120%</v>
      </c>
      <c r="K66" s="23">
        <v>2</v>
      </c>
      <c r="L66" s="23" t="s">
        <v>32</v>
      </c>
      <c r="M66" s="23">
        <v>3</v>
      </c>
      <c r="N66" s="23" t="str">
        <f t="shared" si="2"/>
        <v>гр.4&lt;80%</v>
      </c>
    </row>
    <row r="67" spans="1:14" s="11" customFormat="1" ht="13.5" customHeight="1" collapsed="1">
      <c r="A67" s="33" t="s">
        <v>97</v>
      </c>
      <c r="B67" s="13" t="s">
        <v>11</v>
      </c>
      <c r="C67" s="13" t="s">
        <v>11</v>
      </c>
      <c r="D67" s="13" t="s">
        <v>11</v>
      </c>
      <c r="E67" s="13" t="s">
        <v>11</v>
      </c>
      <c r="F67" s="13" t="s">
        <v>11</v>
      </c>
      <c r="G67" s="13">
        <f>AVERAGE(G48,G49,G56,G62,G64)</f>
        <v>2</v>
      </c>
      <c r="H67" s="13">
        <f>AVERAGE(H48,H49,H56,H62,H64)</f>
        <v>2.1333333333333333</v>
      </c>
      <c r="I67" s="13" t="s">
        <v>11</v>
      </c>
      <c r="J67" s="13" t="s">
        <v>11</v>
      </c>
      <c r="K67" s="13" t="s">
        <v>11</v>
      </c>
      <c r="L67" s="13" t="s">
        <v>11</v>
      </c>
      <c r="M67" s="13" t="s">
        <v>11</v>
      </c>
      <c r="N67" s="13" t="s">
        <v>11</v>
      </c>
    </row>
    <row r="68" spans="1:14" s="1" customFormat="1" ht="16.5" customHeight="1">
      <c r="A68" s="15" t="s">
        <v>98</v>
      </c>
      <c r="B68" s="17"/>
      <c r="C68" s="17"/>
      <c r="D68" s="17"/>
      <c r="E68" s="17"/>
      <c r="F68" s="17"/>
      <c r="G68" s="34">
        <f>0.1*G24+0.7*G46+0.2*G67</f>
        <v>1.01</v>
      </c>
      <c r="H68" s="34">
        <f>0.1*H24+0.7*H46+0.2*H67</f>
        <v>0.9677777777777778</v>
      </c>
      <c r="I68" s="34"/>
      <c r="J68" s="34"/>
      <c r="K68" s="34"/>
      <c r="L68" s="34"/>
      <c r="M68" s="34"/>
      <c r="N68" s="35"/>
    </row>
  </sheetData>
  <sheetProtection selectLockedCells="1" selectUnlockedCells="1"/>
  <mergeCells count="9">
    <mergeCell ref="H2:H3"/>
    <mergeCell ref="I2:N2"/>
    <mergeCell ref="I4:N4"/>
    <mergeCell ref="A2:A3"/>
    <mergeCell ref="B2:B3"/>
    <mergeCell ref="C2:D2"/>
    <mergeCell ref="E2:E3"/>
    <mergeCell ref="F2:F3"/>
    <mergeCell ref="G2:G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0.25390625" style="0" customWidth="1"/>
    <col min="4" max="4" width="18.75390625" style="0" customWidth="1"/>
    <col min="5" max="5" width="21.00390625" style="0" customWidth="1"/>
  </cols>
  <sheetData>
    <row r="1" s="1" customFormat="1" ht="19.5">
      <c r="B1" s="2" t="s">
        <v>99</v>
      </c>
    </row>
    <row r="2" spans="2:9" s="1" customFormat="1" ht="54.75" customHeight="1">
      <c r="B2" s="67" t="s">
        <v>1</v>
      </c>
      <c r="C2" s="67" t="s">
        <v>2</v>
      </c>
      <c r="D2" s="67" t="s">
        <v>100</v>
      </c>
      <c r="E2" s="67"/>
      <c r="F2" s="67" t="s">
        <v>101</v>
      </c>
      <c r="G2" s="69" t="s">
        <v>102</v>
      </c>
      <c r="H2" s="67" t="s">
        <v>103</v>
      </c>
      <c r="I2" s="67" t="s">
        <v>104</v>
      </c>
    </row>
    <row r="3" spans="2:9" s="1" customFormat="1" ht="30.75" customHeight="1">
      <c r="B3" s="67"/>
      <c r="C3" s="67"/>
      <c r="D3" s="3" t="s">
        <v>4</v>
      </c>
      <c r="E3" s="3" t="s">
        <v>5</v>
      </c>
      <c r="F3" s="67"/>
      <c r="G3" s="69"/>
      <c r="H3" s="67"/>
      <c r="I3" s="67"/>
    </row>
    <row r="4" spans="2:9" s="1" customFormat="1" ht="12.75">
      <c r="B4" s="46" t="s">
        <v>10</v>
      </c>
      <c r="C4" s="6" t="s">
        <v>11</v>
      </c>
      <c r="D4" s="41" t="e">
        <f>#REF!</f>
        <v>#REF!</v>
      </c>
      <c r="E4" s="41" t="e">
        <f>#REF!</f>
        <v>#REF!</v>
      </c>
      <c r="F4" s="45">
        <f>C20</f>
        <v>0.25</v>
      </c>
      <c r="G4" s="47" t="e">
        <f>IF(OR(E4&lt;D4*(1+F4),E4=D4*(1+F4)),"достигнуто",IF(OR(E4&lt;D4*(1-F4),E4=D4*(1-F4)),"достигнуто с улучшением","не достигнуто"))</f>
        <v>#REF!</v>
      </c>
      <c r="H4" s="45" t="s">
        <v>105</v>
      </c>
      <c r="I4" s="48" t="e">
        <f>IF(H4="-",-1,IF(G4="достигнуто",0,IF(G4="не достигнуто",-1,1)))</f>
        <v>#REF!</v>
      </c>
    </row>
    <row r="5" spans="2:9" s="1" customFormat="1" ht="12.75">
      <c r="B5" s="46" t="s">
        <v>16</v>
      </c>
      <c r="C5" s="6" t="s">
        <v>11</v>
      </c>
      <c r="D5" s="41" t="e">
        <f>#REF!</f>
        <v>#REF!</v>
      </c>
      <c r="E5" s="41" t="e">
        <f>#REF!</f>
        <v>#REF!</v>
      </c>
      <c r="F5" s="45">
        <f>D15</f>
        <v>0.15</v>
      </c>
      <c r="G5" s="47" t="e">
        <f>IF(OR(E5&lt;D5*(1+F5),E5=D5*(1+F5)),"достигнуто",IF(OR(E5&lt;D5*(1-F5),E5=D5*(1-F5)),"достигнуто с улучшением","не достигнуто"))</f>
        <v>#REF!</v>
      </c>
      <c r="H5" s="45" t="s">
        <v>105</v>
      </c>
      <c r="I5" s="48" t="e">
        <f>IF(H5="-",-1,IF(G5="достигнуто",0,IF(G5="не достигнуто",-1,1)))</f>
        <v>#REF!</v>
      </c>
    </row>
    <row r="6" spans="2:9" s="1" customFormat="1" ht="12.75">
      <c r="B6" s="46" t="s">
        <v>106</v>
      </c>
      <c r="C6" s="6" t="s">
        <v>11</v>
      </c>
      <c r="D6" s="41" t="e">
        <f>#REF!</f>
        <v>#REF!</v>
      </c>
      <c r="E6" s="41" t="e">
        <f>#REF!</f>
        <v>#REF!</v>
      </c>
      <c r="F6" s="45">
        <f>C20</f>
        <v>0.25</v>
      </c>
      <c r="G6" s="47" t="e">
        <f>IF(OR(E6&lt;D6*(1+F6),E6=D6*(1+F6)),"достигнуто",IF(OR(E6&lt;D6*(1-F6),E6=D6*(1-F6)),"достигнуто с улучшением","не достигнуто"))</f>
        <v>#REF!</v>
      </c>
      <c r="H6" s="45" t="s">
        <v>105</v>
      </c>
      <c r="I6" s="48" t="e">
        <f>IF(H6="-",-1,IF(G6="достигнуто",0,IF(G6="не достигнуто",-1,1)))</f>
        <v>#REF!</v>
      </c>
    </row>
    <row r="7" s="1" customFormat="1" ht="12.75"/>
    <row r="8" s="1" customFormat="1" ht="12.75">
      <c r="B8" s="49" t="s">
        <v>107</v>
      </c>
    </row>
    <row r="9" spans="2:3" s="1" customFormat="1" ht="12.75">
      <c r="B9" s="46" t="s">
        <v>108</v>
      </c>
      <c r="C9" s="41" t="e">
        <f>I4*C28+I5*D28</f>
        <v>#REF!</v>
      </c>
    </row>
    <row r="10" spans="2:3" s="1" customFormat="1" ht="12.75">
      <c r="B10" s="46" t="s">
        <v>109</v>
      </c>
      <c r="C10" s="41" t="e">
        <f>I4*C29+I6*D29</f>
        <v>#REF!</v>
      </c>
    </row>
    <row r="11" s="1" customFormat="1" ht="12.75"/>
    <row r="12" s="1" customFormat="1" ht="12.75">
      <c r="B12" s="49" t="s">
        <v>110</v>
      </c>
    </row>
    <row r="13" spans="2:4" s="1" customFormat="1" ht="63.75">
      <c r="B13" s="3" t="s">
        <v>111</v>
      </c>
      <c r="C13" s="3" t="s">
        <v>112</v>
      </c>
      <c r="D13" s="3" t="s">
        <v>113</v>
      </c>
    </row>
    <row r="14" spans="2:4" s="1" customFormat="1" ht="12.75">
      <c r="B14" s="12" t="s">
        <v>108</v>
      </c>
      <c r="C14" s="50"/>
      <c r="D14" s="50"/>
    </row>
    <row r="15" spans="2:4" s="1" customFormat="1" ht="25.5">
      <c r="B15" s="51" t="s">
        <v>114</v>
      </c>
      <c r="C15" s="28">
        <v>0.25</v>
      </c>
      <c r="D15" s="65">
        <v>0.15</v>
      </c>
    </row>
    <row r="16" spans="2:4" s="1" customFormat="1" ht="25.5">
      <c r="B16" s="51" t="s">
        <v>115</v>
      </c>
      <c r="C16" s="28">
        <v>0.2</v>
      </c>
      <c r="D16" s="65"/>
    </row>
    <row r="17" spans="2:4" s="1" customFormat="1" ht="63.75">
      <c r="B17" s="51" t="s">
        <v>116</v>
      </c>
      <c r="C17" s="52" t="s">
        <v>117</v>
      </c>
      <c r="D17" s="65"/>
    </row>
    <row r="18" spans="2:4" s="1" customFormat="1" ht="12.75">
      <c r="B18" s="12" t="s">
        <v>118</v>
      </c>
      <c r="C18" s="50"/>
      <c r="D18" s="50"/>
    </row>
    <row r="19" spans="2:4" s="1" customFormat="1" ht="25.5">
      <c r="B19" s="51" t="s">
        <v>119</v>
      </c>
      <c r="C19" s="65">
        <v>0.3</v>
      </c>
      <c r="D19" s="65"/>
    </row>
    <row r="20" spans="2:4" s="1" customFormat="1" ht="12.75">
      <c r="B20" s="51" t="s">
        <v>116</v>
      </c>
      <c r="C20" s="65">
        <v>0.25</v>
      </c>
      <c r="D20" s="65"/>
    </row>
    <row r="21" spans="2:4" s="1" customFormat="1" ht="12.75">
      <c r="B21" s="12" t="s">
        <v>120</v>
      </c>
      <c r="C21" s="50"/>
      <c r="D21" s="50"/>
    </row>
    <row r="22" spans="2:4" s="1" customFormat="1" ht="25.5">
      <c r="B22" s="51" t="s">
        <v>119</v>
      </c>
      <c r="C22" s="65">
        <v>0.35</v>
      </c>
      <c r="D22" s="65"/>
    </row>
    <row r="23" spans="2:4" s="1" customFormat="1" ht="25.5">
      <c r="B23" s="51" t="s">
        <v>121</v>
      </c>
      <c r="C23" s="65">
        <v>0.3</v>
      </c>
      <c r="D23" s="65"/>
    </row>
    <row r="24" spans="2:4" s="1" customFormat="1" ht="33" customHeight="1">
      <c r="B24" s="51" t="s">
        <v>116</v>
      </c>
      <c r="C24" s="66" t="s">
        <v>122</v>
      </c>
      <c r="D24" s="66"/>
    </row>
    <row r="25" s="1" customFormat="1" ht="12.75"/>
    <row r="26" s="1" customFormat="1" ht="12.75">
      <c r="B26" s="49" t="s">
        <v>123</v>
      </c>
    </row>
    <row r="27" spans="2:4" s="1" customFormat="1" ht="51">
      <c r="B27" s="3" t="s">
        <v>124</v>
      </c>
      <c r="C27" s="3" t="s">
        <v>125</v>
      </c>
      <c r="D27" s="3" t="s">
        <v>126</v>
      </c>
    </row>
    <row r="28" spans="2:4" s="1" customFormat="1" ht="12.75">
      <c r="B28" s="46" t="s">
        <v>108</v>
      </c>
      <c r="C28" s="53">
        <v>0.75</v>
      </c>
      <c r="D28" s="53">
        <f>1-C28</f>
        <v>0.25</v>
      </c>
    </row>
    <row r="29" spans="2:4" s="1" customFormat="1" ht="12.75">
      <c r="B29" s="46" t="s">
        <v>109</v>
      </c>
      <c r="C29" s="53">
        <v>0.65</v>
      </c>
      <c r="D29" s="53">
        <f>1-C29</f>
        <v>0.35</v>
      </c>
    </row>
  </sheetData>
  <sheetProtection/>
  <mergeCells count="13">
    <mergeCell ref="B2:B3"/>
    <mergeCell ref="C2:C3"/>
    <mergeCell ref="D2:E2"/>
    <mergeCell ref="F2:F3"/>
    <mergeCell ref="G2:G3"/>
    <mergeCell ref="H2:H3"/>
    <mergeCell ref="C24:D24"/>
    <mergeCell ref="I2:I3"/>
    <mergeCell ref="D15:D17"/>
    <mergeCell ref="C19:D19"/>
    <mergeCell ref="C20:D20"/>
    <mergeCell ref="C22:D22"/>
    <mergeCell ref="C23:D23"/>
  </mergeCells>
  <dataValidations count="1">
    <dataValidation type="list" allowBlank="1" showErrorMessage="1" sqref="H4:H6">
      <formula1>"+,-"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2014-04-29T05:58:54Z</cp:lastPrinted>
  <dcterms:created xsi:type="dcterms:W3CDTF">2014-01-24T09:45:58Z</dcterms:created>
  <dcterms:modified xsi:type="dcterms:W3CDTF">2015-02-25T07:16:07Z</dcterms:modified>
  <cp:category/>
  <cp:version/>
  <cp:contentType/>
  <cp:contentStatus/>
</cp:coreProperties>
</file>